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trlProps/ctrlProp1.xml" ContentType="application/vnd.ms-excel.controlproperties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showSheetTabs="0" xWindow="360" yWindow="105" windowWidth="6675" windowHeight="7740" tabRatio="812"/>
  </bookViews>
  <sheets>
    <sheet name="MENU" sheetId="29" r:id="rId1"/>
    <sheet name="KKM" sheetId="1" r:id="rId2"/>
    <sheet name="SISWA" sheetId="28" r:id="rId3"/>
    <sheet name="QH" sheetId="2" r:id="rId4"/>
    <sheet name="AA" sheetId="3" r:id="rId5"/>
    <sheet name="FK" sheetId="4" r:id="rId6"/>
    <sheet name="SKI" sheetId="5" r:id="rId7"/>
    <sheet name="PKN" sheetId="6" r:id="rId8"/>
    <sheet name="BID" sheetId="7" r:id="rId9"/>
    <sheet name="BAR" sheetId="8" r:id="rId10"/>
    <sheet name="MTK" sheetId="9" r:id="rId11"/>
    <sheet name="IPA" sheetId="10" r:id="rId12"/>
    <sheet name="IPS" sheetId="11" r:id="rId13"/>
    <sheet name="SBDP" sheetId="12" r:id="rId14"/>
    <sheet name="PJOK" sheetId="13" r:id="rId15"/>
    <sheet name="BIG" sheetId="14" r:id="rId16"/>
    <sheet name="PAT" sheetId="18" r:id="rId17"/>
    <sheet name="Sikap" sheetId="20" r:id="rId18"/>
    <sheet name="Ekstra" sheetId="21" r:id="rId19"/>
    <sheet name="Prestasi" sheetId="22" r:id="rId20"/>
    <sheet name="Kehadiran" sheetId="23" r:id="rId21"/>
    <sheet name="R1" sheetId="25" r:id="rId22"/>
    <sheet name="R2" sheetId="26" r:id="rId23"/>
    <sheet name="R3" sheetId="27" r:id="rId24"/>
  </sheets>
  <externalReferences>
    <externalReference r:id="rId25"/>
    <externalReference r:id="rId26"/>
    <externalReference r:id="rId27"/>
    <externalReference r:id="rId28"/>
    <externalReference r:id="rId29"/>
  </externalReferences>
  <definedNames>
    <definedName name="ACTIVATED" hidden="1">[1]H!$H$14=Kodak</definedName>
    <definedName name="Activation" hidden="1">TRUE</definedName>
    <definedName name="Dasis" hidden="1">OFFSET([2]PD!$B$3,,,[3]!JS,COUNTA([2]PD!$2:$2))</definedName>
    <definedName name="Data_Siswa">OFFSET(SISWA!$B$4,,,COUNTA(SISWA!$B$4:$B$40),3)</definedName>
    <definedName name="Gulas" hidden="1">UPPER(IFERROR(LEFT([4]SK!$F$19,FIND(",",[4]SK!$F$19)-1),[4]SK!$F$19))</definedName>
    <definedName name="Gulas2" hidden="1">SUBSTITUTE(SUBSTITUTE(Gulas," ",""),".","")</definedName>
    <definedName name="JAM" hidden="1">TIMEVALUE(TEXT(NOW(),"H:M"))</definedName>
    <definedName name="JS" hidden="1">COUNTA([2]PD!$D$3:$D$53)</definedName>
    <definedName name="KD_3" hidden="1">OFFSET([5]Pivot!$A$6,,,COUNTA([5]Pivot!$A$6:$A$60))</definedName>
    <definedName name="KD_4" hidden="1">OFFSET([5]Pivot!$F$6,,,COUNTA([5]Pivot!$F$6:$F$60))</definedName>
    <definedName name="keyper" hidden="1">[1]H!$XFC$20:$XFC$1019</definedName>
    <definedName name="Keys" hidden="1">[1]H!$XFD$20:$XFD$515</definedName>
    <definedName name="Keys_1" hidden="1">[4]KDU!$XFD$1:$XFD$50</definedName>
    <definedName name="Keys_2" hidden="1">[4]KDI!$XFD$1:$XFD$500</definedName>
    <definedName name="Kodak" localSheetId="22" hidden="1">INDEX(Keys,MOD([0]!NPSN,ROWS(Keys)-1))</definedName>
    <definedName name="Kodak" hidden="1">IF([1]H!$H$13="Sekolah",INDEX(Keys,MOD(NPSN,ROWS(Keys)-1)),INDEX(keyper,MOD(SUM(NPSN,[1]H!$XFD$15),ROWS(keyper)-1)))</definedName>
    <definedName name="Mapel_PAI" hidden="1">[4]KDI!$H$2:$H$6</definedName>
    <definedName name="Mupel_Umum" hidden="1">[4]KDU!$I$2:$I$8</definedName>
    <definedName name="NPSN" hidden="1">VALUE([1]H!$D$6)</definedName>
    <definedName name="NU">'R1'!$K$3</definedName>
    <definedName name="NUS" hidden="1">'R1'!$K$3</definedName>
    <definedName name="_xlnm.Print_Area" localSheetId="21">'R1'!$B$3:$H$44</definedName>
    <definedName name="_xlnm.Print_Area" localSheetId="22">'R2'!$B$3:$F$29</definedName>
    <definedName name="_xlnm.Print_Area" localSheetId="23">'R3'!$B$2:$H$52</definedName>
    <definedName name="Serial_1" hidden="1">INDEX(Keys_1,MOD(VALUE([4]SK!$C$7),ROWS(Keys_1)-1))</definedName>
    <definedName name="Serial_2" hidden="1">INDEX(Keys_2,MOD(User,ROWS(Keys_2)))</definedName>
    <definedName name="User" hidden="1">SUM(VALUE(CODE(MID(Gulas2,ROW(INDIRECT("1:"&amp;LEN(Gulas2))),1))))</definedName>
    <definedName name="Valid" hidden="1">IF([4]SK!$AA$1=1,[4]SK!$AA$2=Serial_1,[4]SK!$AA$2=Serial_2)</definedName>
    <definedName name="Z_048712B4_4C42_4881_B885_5B2D3028FD25_.wvu.Cols" localSheetId="21" hidden="1">'R1'!$N:$N</definedName>
    <definedName name="Z_048712B4_4C42_4881_B885_5B2D3028FD25_.wvu.Cols" localSheetId="22" hidden="1">'R2'!$N:$N</definedName>
    <definedName name="Z_048712B4_4C42_4881_B885_5B2D3028FD25_.wvu.Cols" localSheetId="23" hidden="1">'R3'!$N:$N</definedName>
    <definedName name="Z_048712B4_4C42_4881_B885_5B2D3028FD25_.wvu.PrintArea" localSheetId="21" hidden="1">'R1'!$B$3:$H$44</definedName>
    <definedName name="Z_048712B4_4C42_4881_B885_5B2D3028FD25_.wvu.PrintArea" localSheetId="22" hidden="1">'R2'!$B$3:$F$29</definedName>
    <definedName name="Z_048712B4_4C42_4881_B885_5B2D3028FD25_.wvu.PrintArea" localSheetId="23" hidden="1">'R3'!$B$2:$H$52</definedName>
    <definedName name="Z_198C1A51_8D34_46A5_85DD_D41045C1DF79_.wvu.Cols" localSheetId="21" hidden="1">'R1'!$N:$N</definedName>
    <definedName name="Z_198C1A51_8D34_46A5_85DD_D41045C1DF79_.wvu.Cols" localSheetId="22" hidden="1">'R2'!$N:$N</definedName>
    <definedName name="Z_198C1A51_8D34_46A5_85DD_D41045C1DF79_.wvu.Cols" localSheetId="23" hidden="1">'R3'!$N:$N</definedName>
    <definedName name="Z_198C1A51_8D34_46A5_85DD_D41045C1DF79_.wvu.PrintArea" localSheetId="21" hidden="1">'R1'!$B$3:$H$44</definedName>
    <definedName name="Z_198C1A51_8D34_46A5_85DD_D41045C1DF79_.wvu.PrintArea" localSheetId="22" hidden="1">'R2'!$B$3:$F$29</definedName>
    <definedName name="Z_198C1A51_8D34_46A5_85DD_D41045C1DF79_.wvu.PrintArea" localSheetId="23" hidden="1">'R3'!$B$2:$H$52</definedName>
    <definedName name="Z_2FAFD9F4_A7D4_4E8C_A625_DCAB52C96CC7_.wvu.Cols" localSheetId="21" hidden="1">'R1'!$N:$N</definedName>
    <definedName name="Z_2FAFD9F4_A7D4_4E8C_A625_DCAB52C96CC7_.wvu.Cols" localSheetId="22" hidden="1">'R2'!$N:$N</definedName>
    <definedName name="Z_2FAFD9F4_A7D4_4E8C_A625_DCAB52C96CC7_.wvu.Cols" localSheetId="23" hidden="1">'R3'!$N:$N</definedName>
    <definedName name="Z_2FAFD9F4_A7D4_4E8C_A625_DCAB52C96CC7_.wvu.PrintArea" localSheetId="21" hidden="1">'R1'!$B$3:$H$44</definedName>
    <definedName name="Z_2FAFD9F4_A7D4_4E8C_A625_DCAB52C96CC7_.wvu.PrintArea" localSheetId="22" hidden="1">'R2'!$B$3:$F$29</definedName>
    <definedName name="Z_2FAFD9F4_A7D4_4E8C_A625_DCAB52C96CC7_.wvu.PrintArea" localSheetId="23" hidden="1">'R3'!$B$2:$H$52</definedName>
    <definedName name="Z_7EF58934_8885_4CA0_BB80_8F36FEE851F3_.wvu.Cols" localSheetId="21" hidden="1">'R1'!$N:$N</definedName>
    <definedName name="Z_7EF58934_8885_4CA0_BB80_8F36FEE851F3_.wvu.Cols" localSheetId="22" hidden="1">'R2'!$N:$N</definedName>
    <definedName name="Z_7EF58934_8885_4CA0_BB80_8F36FEE851F3_.wvu.Cols" localSheetId="23" hidden="1">'R3'!$N:$N</definedName>
    <definedName name="Z_7EF58934_8885_4CA0_BB80_8F36FEE851F3_.wvu.PrintArea" localSheetId="21" hidden="1">'R1'!$B$3:$H$44</definedName>
    <definedName name="Z_7EF58934_8885_4CA0_BB80_8F36FEE851F3_.wvu.PrintArea" localSheetId="22" hidden="1">'R2'!$B$3:$F$29</definedName>
    <definedName name="Z_7EF58934_8885_4CA0_BB80_8F36FEE851F3_.wvu.PrintArea" localSheetId="23" hidden="1">'R3'!$B$2:$H$52</definedName>
    <definedName name="Z_C3F00F70_8A98_4676_AD64_04C5386C32B5_.wvu.Cols" localSheetId="21" hidden="1">'R1'!$N:$N</definedName>
    <definedName name="Z_C3F00F70_8A98_4676_AD64_04C5386C32B5_.wvu.Cols" localSheetId="22" hidden="1">'R2'!$N:$N</definedName>
    <definedName name="Z_C3F00F70_8A98_4676_AD64_04C5386C32B5_.wvu.Cols" localSheetId="23" hidden="1">'R3'!$N:$N</definedName>
    <definedName name="Z_C3F00F70_8A98_4676_AD64_04C5386C32B5_.wvu.PrintArea" localSheetId="21" hidden="1">'R1'!$B$3:$H$44</definedName>
    <definedName name="Z_C3F00F70_8A98_4676_AD64_04C5386C32B5_.wvu.PrintArea" localSheetId="22" hidden="1">'R2'!$B$3:$F$29</definedName>
    <definedName name="Z_C3F00F70_8A98_4676_AD64_04C5386C32B5_.wvu.PrintArea" localSheetId="23" hidden="1">'R3'!$B$2:$H$52</definedName>
    <definedName name="Z_DC646817_C928_4F47_844B_249EAC695256_.wvu.Cols" localSheetId="21" hidden="1">'R1'!$N:$N</definedName>
    <definedName name="Z_DC646817_C928_4F47_844B_249EAC695256_.wvu.Cols" localSheetId="22" hidden="1">'R2'!$N:$N</definedName>
    <definedName name="Z_DC646817_C928_4F47_844B_249EAC695256_.wvu.Cols" localSheetId="23" hidden="1">'R3'!$N:$N</definedName>
    <definedName name="Z_DC646817_C928_4F47_844B_249EAC695256_.wvu.PrintArea" localSheetId="21" hidden="1">'R1'!$B$3:$H$44</definedName>
    <definedName name="Z_DC646817_C928_4F47_844B_249EAC695256_.wvu.PrintArea" localSheetId="22" hidden="1">'R2'!$B$3:$F$29</definedName>
    <definedName name="Z_DC646817_C928_4F47_844B_249EAC695256_.wvu.PrintArea" localSheetId="23" hidden="1">'R3'!$B$2:$H$52</definedName>
  </definedNames>
  <calcPr calcId="145621"/>
</workbook>
</file>

<file path=xl/calcChain.xml><?xml version="1.0" encoding="utf-8"?>
<calcChain xmlns="http://schemas.openxmlformats.org/spreadsheetml/2006/main">
  <c r="G5" i="25" l="1"/>
  <c r="G3" i="25"/>
  <c r="G4" i="25" l="1"/>
  <c r="E16" i="25" l="1"/>
  <c r="H35" i="27" l="1"/>
  <c r="M32" i="27"/>
  <c r="G35" i="27"/>
  <c r="F35" i="27"/>
  <c r="B52" i="27"/>
  <c r="B51" i="27"/>
  <c r="G44" i="27"/>
  <c r="G43" i="27"/>
  <c r="E26" i="27"/>
  <c r="F22" i="27"/>
  <c r="F21" i="27"/>
  <c r="F20" i="27"/>
  <c r="F16" i="27"/>
  <c r="F15" i="27"/>
  <c r="F14" i="27"/>
  <c r="E14" i="27"/>
  <c r="E16" i="27"/>
  <c r="E15" i="27"/>
  <c r="G10" i="27"/>
  <c r="F10" i="27"/>
  <c r="E10" i="27"/>
  <c r="G9" i="27"/>
  <c r="F9" i="27"/>
  <c r="E9" i="27"/>
  <c r="G8" i="27"/>
  <c r="F8" i="27"/>
  <c r="E8" i="27"/>
  <c r="D26" i="26"/>
  <c r="F3" i="26" l="1"/>
  <c r="H2" i="27" s="1"/>
  <c r="C44" i="25"/>
  <c r="D37" i="25"/>
  <c r="D16" i="25"/>
  <c r="E12" i="25"/>
  <c r="D12" i="25"/>
  <c r="D5" i="25"/>
  <c r="D5" i="26" s="1"/>
  <c r="D4" i="27" s="1"/>
  <c r="D4" i="25"/>
  <c r="D4" i="26" s="1"/>
  <c r="D3" i="27" s="1"/>
  <c r="D3" i="25"/>
  <c r="D3" i="26" s="1"/>
  <c r="D2" i="27" s="1"/>
  <c r="E19" i="25"/>
  <c r="F5" i="26"/>
  <c r="H4" i="27" s="1"/>
  <c r="F4" i="26"/>
  <c r="H3" i="27" s="1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14" i="23"/>
  <c r="B14" i="23"/>
  <c r="C13" i="23"/>
  <c r="B13" i="23"/>
  <c r="C12" i="23"/>
  <c r="B12" i="23"/>
  <c r="C11" i="23"/>
  <c r="B11" i="23"/>
  <c r="C10" i="23"/>
  <c r="B10" i="23"/>
  <c r="C9" i="23"/>
  <c r="B9" i="23"/>
  <c r="C8" i="23"/>
  <c r="B8" i="23"/>
  <c r="C7" i="23"/>
  <c r="B7" i="23"/>
  <c r="C6" i="23"/>
  <c r="B6" i="23"/>
  <c r="C5" i="23"/>
  <c r="B5" i="23"/>
  <c r="C4" i="23"/>
  <c r="B4" i="23"/>
  <c r="C3" i="23"/>
  <c r="B3" i="23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14" i="22"/>
  <c r="B14" i="22"/>
  <c r="C13" i="22"/>
  <c r="B13" i="22"/>
  <c r="C12" i="22"/>
  <c r="B12" i="22"/>
  <c r="C11" i="22"/>
  <c r="B11" i="22"/>
  <c r="C10" i="22"/>
  <c r="B10" i="22"/>
  <c r="C9" i="22"/>
  <c r="B9" i="22"/>
  <c r="C8" i="22"/>
  <c r="B8" i="22"/>
  <c r="C7" i="22"/>
  <c r="B7" i="22"/>
  <c r="C6" i="22"/>
  <c r="B6" i="22"/>
  <c r="C5" i="22"/>
  <c r="B5" i="22"/>
  <c r="C4" i="22"/>
  <c r="B4" i="22"/>
  <c r="C3" i="22"/>
  <c r="B3" i="22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14" i="21"/>
  <c r="B14" i="21"/>
  <c r="C13" i="21"/>
  <c r="B13" i="21"/>
  <c r="C12" i="21"/>
  <c r="B12" i="21"/>
  <c r="C11" i="21"/>
  <c r="B11" i="21"/>
  <c r="C10" i="21"/>
  <c r="B10" i="21"/>
  <c r="C9" i="21"/>
  <c r="B9" i="21"/>
  <c r="C8" i="21"/>
  <c r="B8" i="21"/>
  <c r="C7" i="21"/>
  <c r="B7" i="21"/>
  <c r="C6" i="21"/>
  <c r="B6" i="21"/>
  <c r="C5" i="21"/>
  <c r="B5" i="21"/>
  <c r="C4" i="21"/>
  <c r="B4" i="21"/>
  <c r="C3" i="21"/>
  <c r="B3" i="21"/>
  <c r="B4" i="20"/>
  <c r="C4" i="20"/>
  <c r="B5" i="20"/>
  <c r="C5" i="20"/>
  <c r="B6" i="20"/>
  <c r="C6" i="20"/>
  <c r="B7" i="20"/>
  <c r="C7" i="20"/>
  <c r="B8" i="20"/>
  <c r="C8" i="20"/>
  <c r="B9" i="20"/>
  <c r="C9" i="20"/>
  <c r="B10" i="20"/>
  <c r="C10" i="20"/>
  <c r="B11" i="20"/>
  <c r="C11" i="20"/>
  <c r="B12" i="20"/>
  <c r="C12" i="20"/>
  <c r="B13" i="20"/>
  <c r="C13" i="20"/>
  <c r="B14" i="20"/>
  <c r="C14" i="20"/>
  <c r="B15" i="20"/>
  <c r="C15" i="20"/>
  <c r="B16" i="20"/>
  <c r="C16" i="20"/>
  <c r="B17" i="20"/>
  <c r="C17" i="20"/>
  <c r="B18" i="20"/>
  <c r="C18" i="20"/>
  <c r="B19" i="20"/>
  <c r="C19" i="20"/>
  <c r="B20" i="20"/>
  <c r="C20" i="20"/>
  <c r="B21" i="20"/>
  <c r="C21" i="20"/>
  <c r="B22" i="20"/>
  <c r="C22" i="20"/>
  <c r="B23" i="20"/>
  <c r="C23" i="20"/>
  <c r="B24" i="20"/>
  <c r="C24" i="20"/>
  <c r="B25" i="20"/>
  <c r="C25" i="20"/>
  <c r="B26" i="20"/>
  <c r="C26" i="20"/>
  <c r="B27" i="20"/>
  <c r="C27" i="20"/>
  <c r="B28" i="20"/>
  <c r="C28" i="20"/>
  <c r="B29" i="20"/>
  <c r="C29" i="20"/>
  <c r="B30" i="20"/>
  <c r="C30" i="20"/>
  <c r="B31" i="20"/>
  <c r="C31" i="20"/>
  <c r="B32" i="20"/>
  <c r="C32" i="20"/>
  <c r="C3" i="20"/>
  <c r="B3" i="20"/>
  <c r="B4" i="18"/>
  <c r="C4" i="18"/>
  <c r="B5" i="18"/>
  <c r="C5" i="18"/>
  <c r="B6" i="18"/>
  <c r="C6" i="18"/>
  <c r="B7" i="18"/>
  <c r="C7" i="18"/>
  <c r="B8" i="18"/>
  <c r="C8" i="18"/>
  <c r="B9" i="18"/>
  <c r="C9" i="18"/>
  <c r="B10" i="18"/>
  <c r="C10" i="18"/>
  <c r="B11" i="18"/>
  <c r="C11" i="18"/>
  <c r="B12" i="18"/>
  <c r="C12" i="18"/>
  <c r="B13" i="18"/>
  <c r="C13" i="18"/>
  <c r="B14" i="18"/>
  <c r="C14" i="18"/>
  <c r="B15" i="18"/>
  <c r="C15" i="18"/>
  <c r="B16" i="18"/>
  <c r="C16" i="18"/>
  <c r="B17" i="18"/>
  <c r="C17" i="18"/>
  <c r="B18" i="18"/>
  <c r="C18" i="18"/>
  <c r="B19" i="18"/>
  <c r="C19" i="18"/>
  <c r="B20" i="18"/>
  <c r="C20" i="18"/>
  <c r="B21" i="18"/>
  <c r="C21" i="18"/>
  <c r="B22" i="18"/>
  <c r="C22" i="18"/>
  <c r="B23" i="18"/>
  <c r="C23" i="18"/>
  <c r="B24" i="18"/>
  <c r="C24" i="18"/>
  <c r="B25" i="18"/>
  <c r="C25" i="18"/>
  <c r="B26" i="18"/>
  <c r="C26" i="18"/>
  <c r="B27" i="18"/>
  <c r="C27" i="18"/>
  <c r="B28" i="18"/>
  <c r="C28" i="18"/>
  <c r="B29" i="18"/>
  <c r="AR29" i="18" s="1"/>
  <c r="C29" i="18"/>
  <c r="B30" i="18"/>
  <c r="AR30" i="18" s="1"/>
  <c r="C30" i="18"/>
  <c r="B31" i="18"/>
  <c r="AR31" i="18" s="1"/>
  <c r="C31" i="18"/>
  <c r="B32" i="18"/>
  <c r="AR32" i="18" s="1"/>
  <c r="C32" i="18"/>
  <c r="C3" i="18"/>
  <c r="B3" i="18"/>
  <c r="B4" i="3"/>
  <c r="C4" i="3"/>
  <c r="B5" i="3"/>
  <c r="C5" i="3"/>
  <c r="B6" i="3"/>
  <c r="C6" i="3"/>
  <c r="B7" i="3"/>
  <c r="C7" i="3"/>
  <c r="B8" i="3"/>
  <c r="C8" i="3"/>
  <c r="B9" i="3"/>
  <c r="C9" i="3"/>
  <c r="B10" i="3"/>
  <c r="C10" i="3"/>
  <c r="B11" i="3"/>
  <c r="C11" i="3"/>
  <c r="B12" i="3"/>
  <c r="C12" i="3"/>
  <c r="B13" i="3"/>
  <c r="C13" i="3"/>
  <c r="B14" i="3"/>
  <c r="C14" i="3"/>
  <c r="B15" i="3"/>
  <c r="C15" i="3"/>
  <c r="B16" i="3"/>
  <c r="C16" i="3"/>
  <c r="B17" i="3"/>
  <c r="C17" i="3"/>
  <c r="B18" i="3"/>
  <c r="C18" i="3"/>
  <c r="B19" i="3"/>
  <c r="C19" i="3"/>
  <c r="B20" i="3"/>
  <c r="C20" i="3"/>
  <c r="B21" i="3"/>
  <c r="C21" i="3"/>
  <c r="B22" i="3"/>
  <c r="C22" i="3"/>
  <c r="B23" i="3"/>
  <c r="C23" i="3"/>
  <c r="B24" i="3"/>
  <c r="C24" i="3"/>
  <c r="B25" i="3"/>
  <c r="C25" i="3"/>
  <c r="B26" i="3"/>
  <c r="C26" i="3"/>
  <c r="B27" i="3"/>
  <c r="C27" i="3"/>
  <c r="B28" i="3"/>
  <c r="C28" i="3"/>
  <c r="B29" i="3"/>
  <c r="C29" i="3"/>
  <c r="B30" i="3"/>
  <c r="C30" i="3"/>
  <c r="B31" i="3"/>
  <c r="C31" i="3"/>
  <c r="B32" i="3"/>
  <c r="C32" i="3"/>
  <c r="B4" i="4"/>
  <c r="C4" i="4"/>
  <c r="B5" i="4"/>
  <c r="C5" i="4"/>
  <c r="B6" i="4"/>
  <c r="C6" i="4"/>
  <c r="B7" i="4"/>
  <c r="C7" i="4"/>
  <c r="B8" i="4"/>
  <c r="C8" i="4"/>
  <c r="B9" i="4"/>
  <c r="C9" i="4"/>
  <c r="B10" i="4"/>
  <c r="C10" i="4"/>
  <c r="B11" i="4"/>
  <c r="C11" i="4"/>
  <c r="B12" i="4"/>
  <c r="C12" i="4"/>
  <c r="B13" i="4"/>
  <c r="C13" i="4"/>
  <c r="B14" i="4"/>
  <c r="C14" i="4"/>
  <c r="B15" i="4"/>
  <c r="C15" i="4"/>
  <c r="B16" i="4"/>
  <c r="C16" i="4"/>
  <c r="B17" i="4"/>
  <c r="C17" i="4"/>
  <c r="B18" i="4"/>
  <c r="C18" i="4"/>
  <c r="B19" i="4"/>
  <c r="C19" i="4"/>
  <c r="B20" i="4"/>
  <c r="C20" i="4"/>
  <c r="B21" i="4"/>
  <c r="C21" i="4"/>
  <c r="B22" i="4"/>
  <c r="C22" i="4"/>
  <c r="B23" i="4"/>
  <c r="C23" i="4"/>
  <c r="B24" i="4"/>
  <c r="C24" i="4"/>
  <c r="B25" i="4"/>
  <c r="C25" i="4"/>
  <c r="B26" i="4"/>
  <c r="C26" i="4"/>
  <c r="B27" i="4"/>
  <c r="C27" i="4"/>
  <c r="B28" i="4"/>
  <c r="C28" i="4"/>
  <c r="B29" i="4"/>
  <c r="C29" i="4"/>
  <c r="B30" i="4"/>
  <c r="C30" i="4"/>
  <c r="B31" i="4"/>
  <c r="C31" i="4"/>
  <c r="B32" i="4"/>
  <c r="C32" i="4"/>
  <c r="B4" i="5"/>
  <c r="C4" i="5"/>
  <c r="B5" i="5"/>
  <c r="C5" i="5"/>
  <c r="B6" i="5"/>
  <c r="C6" i="5"/>
  <c r="B7" i="5"/>
  <c r="C7" i="5"/>
  <c r="B8" i="5"/>
  <c r="C8" i="5"/>
  <c r="B9" i="5"/>
  <c r="C9" i="5"/>
  <c r="B10" i="5"/>
  <c r="C10" i="5"/>
  <c r="B11" i="5"/>
  <c r="C11" i="5"/>
  <c r="B12" i="5"/>
  <c r="C12" i="5"/>
  <c r="B13" i="5"/>
  <c r="C13" i="5"/>
  <c r="B14" i="5"/>
  <c r="C14" i="5"/>
  <c r="B15" i="5"/>
  <c r="C15" i="5"/>
  <c r="B16" i="5"/>
  <c r="C16" i="5"/>
  <c r="B17" i="5"/>
  <c r="C17" i="5"/>
  <c r="B18" i="5"/>
  <c r="C18" i="5"/>
  <c r="B19" i="5"/>
  <c r="C19" i="5"/>
  <c r="B20" i="5"/>
  <c r="C20" i="5"/>
  <c r="B21" i="5"/>
  <c r="C21" i="5"/>
  <c r="B22" i="5"/>
  <c r="C22" i="5"/>
  <c r="B23" i="5"/>
  <c r="C23" i="5"/>
  <c r="B24" i="5"/>
  <c r="C24" i="5"/>
  <c r="B25" i="5"/>
  <c r="C25" i="5"/>
  <c r="B26" i="5"/>
  <c r="C26" i="5"/>
  <c r="B27" i="5"/>
  <c r="C27" i="5"/>
  <c r="B28" i="5"/>
  <c r="C28" i="5"/>
  <c r="B29" i="5"/>
  <c r="C29" i="5"/>
  <c r="B30" i="5"/>
  <c r="C30" i="5"/>
  <c r="B31" i="5"/>
  <c r="C31" i="5"/>
  <c r="B32" i="5"/>
  <c r="C32" i="5"/>
  <c r="B4" i="6"/>
  <c r="C4" i="6"/>
  <c r="B5" i="6"/>
  <c r="C5" i="6"/>
  <c r="B6" i="6"/>
  <c r="C6" i="6"/>
  <c r="B7" i="6"/>
  <c r="C7" i="6"/>
  <c r="B8" i="6"/>
  <c r="C8" i="6"/>
  <c r="B9" i="6"/>
  <c r="C9" i="6"/>
  <c r="B10" i="6"/>
  <c r="C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20" i="6"/>
  <c r="C20" i="6"/>
  <c r="B21" i="6"/>
  <c r="C21" i="6"/>
  <c r="B22" i="6"/>
  <c r="C22" i="6"/>
  <c r="B23" i="6"/>
  <c r="C23" i="6"/>
  <c r="B24" i="6"/>
  <c r="C24" i="6"/>
  <c r="B25" i="6"/>
  <c r="C25" i="6"/>
  <c r="B26" i="6"/>
  <c r="C26" i="6"/>
  <c r="B27" i="6"/>
  <c r="C27" i="6"/>
  <c r="B28" i="6"/>
  <c r="C28" i="6"/>
  <c r="B29" i="6"/>
  <c r="C29" i="6"/>
  <c r="B30" i="6"/>
  <c r="C30" i="6"/>
  <c r="B31" i="6"/>
  <c r="C31" i="6"/>
  <c r="B32" i="6"/>
  <c r="C32" i="6"/>
  <c r="B4" i="7"/>
  <c r="C4" i="7"/>
  <c r="B5" i="7"/>
  <c r="C5" i="7"/>
  <c r="B6" i="7"/>
  <c r="C6" i="7"/>
  <c r="B7" i="7"/>
  <c r="C7" i="7"/>
  <c r="B8" i="7"/>
  <c r="C8" i="7"/>
  <c r="B9" i="7"/>
  <c r="C9" i="7"/>
  <c r="B10" i="7"/>
  <c r="C10" i="7"/>
  <c r="B11" i="7"/>
  <c r="C11" i="7"/>
  <c r="B12" i="7"/>
  <c r="C12" i="7"/>
  <c r="B13" i="7"/>
  <c r="C13" i="7"/>
  <c r="B14" i="7"/>
  <c r="C14" i="7"/>
  <c r="B15" i="7"/>
  <c r="C15" i="7"/>
  <c r="B16" i="7"/>
  <c r="C16" i="7"/>
  <c r="B17" i="7"/>
  <c r="C17" i="7"/>
  <c r="B18" i="7"/>
  <c r="C18" i="7"/>
  <c r="B19" i="7"/>
  <c r="C19" i="7"/>
  <c r="B20" i="7"/>
  <c r="C20" i="7"/>
  <c r="B21" i="7"/>
  <c r="C21" i="7"/>
  <c r="B22" i="7"/>
  <c r="C22" i="7"/>
  <c r="B23" i="7"/>
  <c r="C23" i="7"/>
  <c r="B24" i="7"/>
  <c r="C24" i="7"/>
  <c r="B25" i="7"/>
  <c r="C25" i="7"/>
  <c r="B26" i="7"/>
  <c r="C26" i="7"/>
  <c r="B27" i="7"/>
  <c r="C27" i="7"/>
  <c r="B28" i="7"/>
  <c r="C28" i="7"/>
  <c r="B29" i="7"/>
  <c r="C29" i="7"/>
  <c r="B30" i="7"/>
  <c r="C30" i="7"/>
  <c r="B31" i="7"/>
  <c r="C31" i="7"/>
  <c r="B32" i="7"/>
  <c r="C32" i="7"/>
  <c r="B4" i="8"/>
  <c r="C4" i="8"/>
  <c r="B5" i="8"/>
  <c r="C5" i="8"/>
  <c r="B6" i="8"/>
  <c r="C6" i="8"/>
  <c r="B7" i="8"/>
  <c r="C7" i="8"/>
  <c r="B8" i="8"/>
  <c r="C8" i="8"/>
  <c r="B9" i="8"/>
  <c r="C9" i="8"/>
  <c r="B10" i="8"/>
  <c r="C10" i="8"/>
  <c r="B11" i="8"/>
  <c r="C11" i="8"/>
  <c r="B12" i="8"/>
  <c r="C12" i="8"/>
  <c r="B13" i="8"/>
  <c r="C13" i="8"/>
  <c r="B14" i="8"/>
  <c r="C14" i="8"/>
  <c r="B15" i="8"/>
  <c r="C15" i="8"/>
  <c r="B16" i="8"/>
  <c r="C16" i="8"/>
  <c r="B17" i="8"/>
  <c r="C17" i="8"/>
  <c r="B18" i="8"/>
  <c r="C18" i="8"/>
  <c r="B19" i="8"/>
  <c r="C19" i="8"/>
  <c r="B20" i="8"/>
  <c r="C20" i="8"/>
  <c r="B21" i="8"/>
  <c r="C21" i="8"/>
  <c r="B22" i="8"/>
  <c r="C22" i="8"/>
  <c r="B23" i="8"/>
  <c r="C23" i="8"/>
  <c r="B24" i="8"/>
  <c r="C24" i="8"/>
  <c r="B25" i="8"/>
  <c r="C25" i="8"/>
  <c r="B26" i="8"/>
  <c r="C26" i="8"/>
  <c r="B27" i="8"/>
  <c r="C27" i="8"/>
  <c r="B28" i="8"/>
  <c r="C28" i="8"/>
  <c r="B29" i="8"/>
  <c r="C29" i="8"/>
  <c r="B30" i="8"/>
  <c r="C30" i="8"/>
  <c r="B31" i="8"/>
  <c r="C31" i="8"/>
  <c r="B32" i="8"/>
  <c r="C32" i="8"/>
  <c r="B4" i="9"/>
  <c r="C4" i="9"/>
  <c r="B5" i="9"/>
  <c r="C5" i="9"/>
  <c r="B6" i="9"/>
  <c r="C6" i="9"/>
  <c r="B7" i="9"/>
  <c r="C7" i="9"/>
  <c r="B8" i="9"/>
  <c r="C8" i="9"/>
  <c r="B9" i="9"/>
  <c r="C9" i="9"/>
  <c r="B10" i="9"/>
  <c r="C10" i="9"/>
  <c r="B11" i="9"/>
  <c r="C11" i="9"/>
  <c r="B12" i="9"/>
  <c r="C12" i="9"/>
  <c r="B13" i="9"/>
  <c r="C13" i="9"/>
  <c r="B14" i="9"/>
  <c r="C14" i="9"/>
  <c r="B15" i="9"/>
  <c r="C15" i="9"/>
  <c r="B16" i="9"/>
  <c r="C16" i="9"/>
  <c r="B17" i="9"/>
  <c r="C17" i="9"/>
  <c r="B18" i="9"/>
  <c r="C18" i="9"/>
  <c r="B19" i="9"/>
  <c r="C19" i="9"/>
  <c r="B20" i="9"/>
  <c r="C20" i="9"/>
  <c r="B21" i="9"/>
  <c r="C21" i="9"/>
  <c r="B22" i="9"/>
  <c r="C22" i="9"/>
  <c r="B23" i="9"/>
  <c r="C23" i="9"/>
  <c r="B24" i="9"/>
  <c r="C24" i="9"/>
  <c r="B25" i="9"/>
  <c r="C25" i="9"/>
  <c r="B26" i="9"/>
  <c r="C26" i="9"/>
  <c r="B27" i="9"/>
  <c r="C27" i="9"/>
  <c r="B28" i="9"/>
  <c r="C28" i="9"/>
  <c r="B29" i="9"/>
  <c r="C29" i="9"/>
  <c r="B30" i="9"/>
  <c r="C30" i="9"/>
  <c r="B31" i="9"/>
  <c r="C31" i="9"/>
  <c r="B32" i="9"/>
  <c r="C32" i="9"/>
  <c r="B4" i="10"/>
  <c r="C4" i="10"/>
  <c r="B5" i="10"/>
  <c r="C5" i="10"/>
  <c r="B6" i="10"/>
  <c r="C6" i="10"/>
  <c r="B7" i="10"/>
  <c r="C7" i="10"/>
  <c r="B8" i="10"/>
  <c r="C8" i="10"/>
  <c r="B9" i="10"/>
  <c r="C9" i="10"/>
  <c r="B10" i="10"/>
  <c r="C10" i="10"/>
  <c r="B11" i="10"/>
  <c r="C11" i="10"/>
  <c r="B12" i="10"/>
  <c r="C12" i="10"/>
  <c r="B13" i="10"/>
  <c r="C13" i="10"/>
  <c r="B14" i="10"/>
  <c r="C14" i="10"/>
  <c r="B15" i="10"/>
  <c r="C15" i="10"/>
  <c r="B16" i="10"/>
  <c r="C16" i="10"/>
  <c r="B17" i="10"/>
  <c r="C17" i="10"/>
  <c r="B18" i="10"/>
  <c r="C18" i="10"/>
  <c r="B19" i="10"/>
  <c r="C19" i="10"/>
  <c r="B20" i="10"/>
  <c r="C20" i="10"/>
  <c r="B21" i="10"/>
  <c r="C21" i="10"/>
  <c r="B22" i="10"/>
  <c r="C22" i="10"/>
  <c r="B23" i="10"/>
  <c r="C23" i="10"/>
  <c r="B24" i="10"/>
  <c r="C24" i="10"/>
  <c r="B25" i="10"/>
  <c r="C25" i="10"/>
  <c r="B26" i="10"/>
  <c r="C26" i="10"/>
  <c r="B27" i="10"/>
  <c r="C27" i="10"/>
  <c r="B28" i="10"/>
  <c r="C28" i="10"/>
  <c r="B29" i="10"/>
  <c r="C29" i="10"/>
  <c r="B30" i="10"/>
  <c r="C30" i="10"/>
  <c r="B31" i="10"/>
  <c r="C31" i="10"/>
  <c r="B32" i="10"/>
  <c r="C32" i="10"/>
  <c r="B4" i="11"/>
  <c r="C4" i="11"/>
  <c r="B5" i="11"/>
  <c r="C5" i="11"/>
  <c r="B6" i="11"/>
  <c r="C6" i="11"/>
  <c r="B7" i="11"/>
  <c r="C7" i="11"/>
  <c r="B8" i="11"/>
  <c r="C8" i="11"/>
  <c r="B9" i="11"/>
  <c r="C9" i="11"/>
  <c r="B10" i="11"/>
  <c r="C10" i="11"/>
  <c r="B11" i="11"/>
  <c r="C11" i="11"/>
  <c r="B12" i="11"/>
  <c r="C12" i="11"/>
  <c r="B13" i="11"/>
  <c r="C13" i="11"/>
  <c r="B14" i="11"/>
  <c r="C14" i="11"/>
  <c r="B15" i="11"/>
  <c r="C15" i="11"/>
  <c r="B16" i="11"/>
  <c r="C16" i="11"/>
  <c r="B17" i="11"/>
  <c r="C17" i="11"/>
  <c r="B18" i="11"/>
  <c r="C18" i="11"/>
  <c r="B19" i="11"/>
  <c r="C19" i="11"/>
  <c r="B20" i="11"/>
  <c r="C20" i="11"/>
  <c r="B21" i="11"/>
  <c r="C21" i="11"/>
  <c r="B22" i="11"/>
  <c r="C22" i="11"/>
  <c r="B23" i="11"/>
  <c r="C23" i="11"/>
  <c r="B24" i="11"/>
  <c r="C24" i="11"/>
  <c r="B25" i="11"/>
  <c r="C25" i="11"/>
  <c r="B26" i="11"/>
  <c r="C26" i="11"/>
  <c r="B27" i="11"/>
  <c r="C27" i="11"/>
  <c r="B28" i="11"/>
  <c r="C28" i="11"/>
  <c r="B29" i="11"/>
  <c r="C29" i="11"/>
  <c r="B30" i="11"/>
  <c r="C30" i="11"/>
  <c r="B31" i="11"/>
  <c r="C31" i="11"/>
  <c r="B32" i="11"/>
  <c r="C32" i="11"/>
  <c r="B4" i="12"/>
  <c r="C4" i="12"/>
  <c r="B5" i="12"/>
  <c r="C5" i="12"/>
  <c r="B6" i="12"/>
  <c r="C6" i="12"/>
  <c r="B7" i="12"/>
  <c r="C7" i="12"/>
  <c r="B8" i="12"/>
  <c r="C8" i="12"/>
  <c r="B9" i="12"/>
  <c r="C9" i="12"/>
  <c r="B10" i="12"/>
  <c r="C10" i="12"/>
  <c r="B11" i="12"/>
  <c r="C11" i="12"/>
  <c r="B12" i="12"/>
  <c r="C12" i="12"/>
  <c r="B13" i="12"/>
  <c r="C13" i="12"/>
  <c r="B14" i="12"/>
  <c r="C14" i="12"/>
  <c r="B15" i="12"/>
  <c r="C15" i="12"/>
  <c r="B16" i="12"/>
  <c r="C16" i="12"/>
  <c r="B17" i="12"/>
  <c r="C17" i="12"/>
  <c r="B18" i="12"/>
  <c r="C18" i="12"/>
  <c r="B19" i="12"/>
  <c r="C19" i="12"/>
  <c r="B20" i="12"/>
  <c r="C20" i="12"/>
  <c r="B21" i="12"/>
  <c r="C21" i="12"/>
  <c r="B22" i="12"/>
  <c r="C22" i="12"/>
  <c r="B23" i="12"/>
  <c r="C23" i="12"/>
  <c r="B24" i="12"/>
  <c r="C24" i="12"/>
  <c r="B25" i="12"/>
  <c r="C25" i="12"/>
  <c r="B26" i="12"/>
  <c r="C26" i="12"/>
  <c r="B27" i="12"/>
  <c r="C27" i="12"/>
  <c r="B28" i="12"/>
  <c r="C28" i="12"/>
  <c r="B29" i="12"/>
  <c r="C29" i="12"/>
  <c r="B30" i="12"/>
  <c r="C30" i="12"/>
  <c r="B31" i="12"/>
  <c r="C31" i="12"/>
  <c r="B32" i="12"/>
  <c r="C32" i="12"/>
  <c r="B4" i="13"/>
  <c r="C4" i="13"/>
  <c r="B5" i="13"/>
  <c r="C5" i="13"/>
  <c r="B6" i="13"/>
  <c r="C6" i="13"/>
  <c r="B7" i="13"/>
  <c r="C7" i="13"/>
  <c r="B8" i="13"/>
  <c r="C8" i="13"/>
  <c r="B9" i="13"/>
  <c r="C9" i="13"/>
  <c r="B10" i="13"/>
  <c r="C10" i="13"/>
  <c r="B11" i="13"/>
  <c r="C11" i="13"/>
  <c r="B12" i="13"/>
  <c r="C12" i="13"/>
  <c r="B13" i="13"/>
  <c r="C13" i="13"/>
  <c r="B14" i="13"/>
  <c r="C14" i="13"/>
  <c r="B15" i="13"/>
  <c r="C15" i="13"/>
  <c r="B16" i="13"/>
  <c r="C16" i="13"/>
  <c r="B17" i="13"/>
  <c r="C17" i="13"/>
  <c r="B18" i="13"/>
  <c r="C18" i="13"/>
  <c r="B19" i="13"/>
  <c r="C19" i="13"/>
  <c r="B20" i="13"/>
  <c r="C20" i="13"/>
  <c r="B21" i="13"/>
  <c r="C21" i="13"/>
  <c r="B22" i="13"/>
  <c r="C22" i="13"/>
  <c r="B23" i="13"/>
  <c r="C23" i="13"/>
  <c r="B24" i="13"/>
  <c r="C24" i="13"/>
  <c r="B25" i="13"/>
  <c r="C25" i="13"/>
  <c r="B26" i="13"/>
  <c r="C26" i="13"/>
  <c r="B27" i="13"/>
  <c r="C27" i="13"/>
  <c r="B28" i="13"/>
  <c r="C28" i="13"/>
  <c r="B29" i="13"/>
  <c r="C29" i="13"/>
  <c r="B30" i="13"/>
  <c r="C30" i="13"/>
  <c r="B31" i="13"/>
  <c r="C31" i="13"/>
  <c r="B32" i="13"/>
  <c r="C32" i="13"/>
  <c r="B4" i="14"/>
  <c r="C4" i="14"/>
  <c r="B5" i="14"/>
  <c r="C5" i="14"/>
  <c r="B6" i="14"/>
  <c r="C6" i="14"/>
  <c r="B7" i="14"/>
  <c r="C7" i="14"/>
  <c r="B8" i="14"/>
  <c r="C8" i="14"/>
  <c r="B9" i="14"/>
  <c r="C9" i="14"/>
  <c r="B10" i="14"/>
  <c r="C10" i="14"/>
  <c r="B11" i="14"/>
  <c r="C11" i="14"/>
  <c r="B12" i="14"/>
  <c r="C12" i="14"/>
  <c r="B13" i="14"/>
  <c r="C13" i="14"/>
  <c r="B14" i="14"/>
  <c r="C14" i="14"/>
  <c r="B15" i="14"/>
  <c r="C15" i="14"/>
  <c r="B16" i="14"/>
  <c r="C16" i="14"/>
  <c r="B17" i="14"/>
  <c r="C17" i="14"/>
  <c r="B18" i="14"/>
  <c r="C18" i="14"/>
  <c r="B19" i="14"/>
  <c r="C19" i="14"/>
  <c r="B20" i="14"/>
  <c r="C20" i="14"/>
  <c r="B21" i="14"/>
  <c r="C21" i="14"/>
  <c r="B22" i="14"/>
  <c r="C22" i="14"/>
  <c r="B23" i="14"/>
  <c r="C23" i="14"/>
  <c r="B24" i="14"/>
  <c r="C24" i="14"/>
  <c r="B25" i="14"/>
  <c r="C25" i="14"/>
  <c r="B26" i="14"/>
  <c r="C26" i="14"/>
  <c r="B27" i="14"/>
  <c r="C27" i="14"/>
  <c r="B28" i="14"/>
  <c r="C28" i="14"/>
  <c r="B29" i="14"/>
  <c r="C29" i="14"/>
  <c r="B30" i="14"/>
  <c r="C30" i="14"/>
  <c r="B31" i="14"/>
  <c r="C31" i="14"/>
  <c r="B32" i="14"/>
  <c r="C32" i="14"/>
  <c r="B4" i="2"/>
  <c r="C4" i="2"/>
  <c r="B5" i="2"/>
  <c r="C5" i="2"/>
  <c r="B6" i="2"/>
  <c r="C6" i="2"/>
  <c r="B7" i="2"/>
  <c r="C7" i="2"/>
  <c r="B8" i="2"/>
  <c r="C8" i="2"/>
  <c r="B9" i="2"/>
  <c r="C9" i="2"/>
  <c r="B10" i="2"/>
  <c r="C10" i="2"/>
  <c r="B11" i="2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B18" i="2"/>
  <c r="C18" i="2"/>
  <c r="B19" i="2"/>
  <c r="C19" i="2"/>
  <c r="B20" i="2"/>
  <c r="C20" i="2"/>
  <c r="B21" i="2"/>
  <c r="C21" i="2"/>
  <c r="B22" i="2"/>
  <c r="C22" i="2"/>
  <c r="B23" i="2"/>
  <c r="C23" i="2"/>
  <c r="B24" i="2"/>
  <c r="C24" i="2"/>
  <c r="B25" i="2"/>
  <c r="C25" i="2"/>
  <c r="B26" i="2"/>
  <c r="C26" i="2"/>
  <c r="B27" i="2"/>
  <c r="C27" i="2"/>
  <c r="B28" i="2"/>
  <c r="C28" i="2"/>
  <c r="B29" i="2"/>
  <c r="C29" i="2"/>
  <c r="B30" i="2"/>
  <c r="C30" i="2"/>
  <c r="B31" i="2"/>
  <c r="C31" i="2"/>
  <c r="B32" i="2"/>
  <c r="C32" i="2"/>
  <c r="C3" i="3"/>
  <c r="C3" i="4"/>
  <c r="C3" i="5"/>
  <c r="C3" i="6"/>
  <c r="C3" i="7"/>
  <c r="C3" i="8"/>
  <c r="C3" i="9"/>
  <c r="C3" i="10"/>
  <c r="C3" i="11"/>
  <c r="C3" i="12"/>
  <c r="C3" i="13"/>
  <c r="C3" i="14"/>
  <c r="C3" i="2"/>
  <c r="B3" i="2"/>
  <c r="B3" i="14"/>
  <c r="B3" i="13"/>
  <c r="B3" i="12"/>
  <c r="B3" i="11"/>
  <c r="B3" i="10"/>
  <c r="B3" i="9"/>
  <c r="B3" i="8"/>
  <c r="B3" i="7"/>
  <c r="B3" i="6"/>
  <c r="B3" i="5"/>
  <c r="B3" i="4"/>
  <c r="B3" i="3"/>
  <c r="F28" i="26"/>
  <c r="E28" i="26"/>
  <c r="F27" i="26"/>
  <c r="E27" i="26"/>
  <c r="N3" i="26"/>
  <c r="N4" i="25"/>
  <c r="N3" i="25"/>
  <c r="EC32" i="14" l="1"/>
  <c r="EB32" i="14"/>
  <c r="EA32" i="14"/>
  <c r="DZ32" i="14"/>
  <c r="DY32" i="14"/>
  <c r="DX32" i="14"/>
  <c r="DW32" i="14"/>
  <c r="DO32" i="14"/>
  <c r="DJ32" i="14"/>
  <c r="DI32" i="14"/>
  <c r="DH32" i="14"/>
  <c r="DG32" i="14"/>
  <c r="DF32" i="14"/>
  <c r="DE32" i="14"/>
  <c r="DD32" i="14"/>
  <c r="DC32" i="14"/>
  <c r="DB32" i="14"/>
  <c r="DA32" i="14"/>
  <c r="CZ32" i="14"/>
  <c r="CY32" i="14"/>
  <c r="CX32" i="14"/>
  <c r="CW32" i="14"/>
  <c r="CV32" i="14"/>
  <c r="DL32" i="14" s="1"/>
  <c r="CU32" i="14"/>
  <c r="CT32" i="14"/>
  <c r="CS32" i="14"/>
  <c r="CR32" i="14"/>
  <c r="CP32" i="14" s="1"/>
  <c r="CQ32" i="14"/>
  <c r="EC31" i="14"/>
  <c r="EB31" i="14"/>
  <c r="EA31" i="14"/>
  <c r="DZ31" i="14"/>
  <c r="DY31" i="14"/>
  <c r="DX31" i="14"/>
  <c r="DW31" i="14"/>
  <c r="DO31" i="14"/>
  <c r="DJ31" i="14"/>
  <c r="DI31" i="14"/>
  <c r="DH31" i="14"/>
  <c r="DG31" i="14"/>
  <c r="DF31" i="14"/>
  <c r="DE31" i="14"/>
  <c r="DD31" i="14"/>
  <c r="DC31" i="14"/>
  <c r="DB31" i="14"/>
  <c r="DA31" i="14"/>
  <c r="CZ31" i="14"/>
  <c r="CY31" i="14"/>
  <c r="CX31" i="14"/>
  <c r="CW31" i="14"/>
  <c r="CV31" i="14"/>
  <c r="DL31" i="14" s="1"/>
  <c r="CU31" i="14"/>
  <c r="CT31" i="14"/>
  <c r="CS31" i="14"/>
  <c r="CR31" i="14"/>
  <c r="CQ31" i="14"/>
  <c r="CP31" i="14" s="1"/>
  <c r="EC30" i="14"/>
  <c r="EB30" i="14"/>
  <c r="EA30" i="14"/>
  <c r="DZ30" i="14"/>
  <c r="DY30" i="14"/>
  <c r="DX30" i="14"/>
  <c r="DW30" i="14"/>
  <c r="DO30" i="14"/>
  <c r="DJ30" i="14"/>
  <c r="DI30" i="14"/>
  <c r="DH30" i="14"/>
  <c r="DG30" i="14"/>
  <c r="DF30" i="14"/>
  <c r="DE30" i="14"/>
  <c r="DD30" i="14"/>
  <c r="DC30" i="14"/>
  <c r="DB30" i="14"/>
  <c r="DA30" i="14"/>
  <c r="CZ30" i="14"/>
  <c r="CY30" i="14"/>
  <c r="CX30" i="14"/>
  <c r="CW30" i="14"/>
  <c r="CV30" i="14"/>
  <c r="DL30" i="14" s="1"/>
  <c r="CU30" i="14"/>
  <c r="CT30" i="14"/>
  <c r="CS30" i="14"/>
  <c r="CR30" i="14"/>
  <c r="CP30" i="14" s="1"/>
  <c r="CQ30" i="14"/>
  <c r="EC29" i="14"/>
  <c r="EB29" i="14"/>
  <c r="EA29" i="14"/>
  <c r="DZ29" i="14"/>
  <c r="DY29" i="14"/>
  <c r="DX29" i="14"/>
  <c r="DW29" i="14"/>
  <c r="DO29" i="14"/>
  <c r="DJ29" i="14"/>
  <c r="DI29" i="14"/>
  <c r="DH29" i="14"/>
  <c r="DG29" i="14"/>
  <c r="DF29" i="14"/>
  <c r="DE29" i="14"/>
  <c r="DD29" i="14"/>
  <c r="DC29" i="14"/>
  <c r="DB29" i="14"/>
  <c r="DA29" i="14"/>
  <c r="CZ29" i="14"/>
  <c r="CY29" i="14"/>
  <c r="CX29" i="14"/>
  <c r="CW29" i="14"/>
  <c r="CV29" i="14"/>
  <c r="DL29" i="14" s="1"/>
  <c r="CU29" i="14"/>
  <c r="CT29" i="14"/>
  <c r="CS29" i="14"/>
  <c r="CR29" i="14"/>
  <c r="CQ29" i="14"/>
  <c r="CP29" i="14" s="1"/>
  <c r="EC28" i="14"/>
  <c r="EB28" i="14"/>
  <c r="EA28" i="14"/>
  <c r="DZ28" i="14"/>
  <c r="DY28" i="14"/>
  <c r="DX28" i="14"/>
  <c r="DW28" i="14"/>
  <c r="DO28" i="14"/>
  <c r="DJ28" i="14"/>
  <c r="DI28" i="14"/>
  <c r="DH28" i="14"/>
  <c r="DG28" i="14"/>
  <c r="DF28" i="14"/>
  <c r="DE28" i="14"/>
  <c r="DD28" i="14"/>
  <c r="DC28" i="14"/>
  <c r="DB28" i="14"/>
  <c r="DA28" i="14"/>
  <c r="CZ28" i="14"/>
  <c r="CY28" i="14"/>
  <c r="CX28" i="14"/>
  <c r="CW28" i="14"/>
  <c r="CV28" i="14"/>
  <c r="DL28" i="14" s="1"/>
  <c r="CU28" i="14"/>
  <c r="CT28" i="14"/>
  <c r="CS28" i="14"/>
  <c r="CR28" i="14"/>
  <c r="CP28" i="14" s="1"/>
  <c r="CQ28" i="14"/>
  <c r="EC27" i="14"/>
  <c r="EB27" i="14"/>
  <c r="EA27" i="14"/>
  <c r="DZ27" i="14"/>
  <c r="DY27" i="14"/>
  <c r="DX27" i="14"/>
  <c r="DW27" i="14"/>
  <c r="DO27" i="14"/>
  <c r="DJ27" i="14"/>
  <c r="DI27" i="14"/>
  <c r="DH27" i="14"/>
  <c r="DG27" i="14"/>
  <c r="DF27" i="14"/>
  <c r="DE27" i="14"/>
  <c r="DD27" i="14"/>
  <c r="DC27" i="14"/>
  <c r="DB27" i="14"/>
  <c r="DA27" i="14"/>
  <c r="CZ27" i="14"/>
  <c r="CY27" i="14"/>
  <c r="CX27" i="14"/>
  <c r="CW27" i="14"/>
  <c r="CV27" i="14"/>
  <c r="CU27" i="14"/>
  <c r="CT27" i="14"/>
  <c r="CS27" i="14"/>
  <c r="CR27" i="14"/>
  <c r="CQ27" i="14"/>
  <c r="EC26" i="14"/>
  <c r="EB26" i="14"/>
  <c r="EA26" i="14"/>
  <c r="DZ26" i="14"/>
  <c r="DY26" i="14"/>
  <c r="DX26" i="14"/>
  <c r="DW26" i="14"/>
  <c r="DO26" i="14"/>
  <c r="DJ26" i="14"/>
  <c r="DI26" i="14"/>
  <c r="DH26" i="14"/>
  <c r="DG26" i="14"/>
  <c r="DF26" i="14"/>
  <c r="DE26" i="14"/>
  <c r="DD26" i="14"/>
  <c r="DC26" i="14"/>
  <c r="DB26" i="14"/>
  <c r="DA26" i="14"/>
  <c r="CZ26" i="14"/>
  <c r="CY26" i="14"/>
  <c r="CX26" i="14"/>
  <c r="CW26" i="14"/>
  <c r="CV26" i="14"/>
  <c r="CU26" i="14"/>
  <c r="CT26" i="14"/>
  <c r="CS26" i="14"/>
  <c r="CR26" i="14"/>
  <c r="CQ26" i="14"/>
  <c r="EC25" i="14"/>
  <c r="EB25" i="14"/>
  <c r="EA25" i="14"/>
  <c r="DZ25" i="14"/>
  <c r="DY25" i="14"/>
  <c r="DX25" i="14"/>
  <c r="DW25" i="14"/>
  <c r="DO25" i="14"/>
  <c r="DJ25" i="14"/>
  <c r="DI25" i="14"/>
  <c r="DH25" i="14"/>
  <c r="DG25" i="14"/>
  <c r="DF25" i="14"/>
  <c r="DE25" i="14"/>
  <c r="DD25" i="14"/>
  <c r="DC25" i="14"/>
  <c r="DB25" i="14"/>
  <c r="DA25" i="14"/>
  <c r="CZ25" i="14"/>
  <c r="CY25" i="14"/>
  <c r="CX25" i="14"/>
  <c r="CW25" i="14"/>
  <c r="CV25" i="14"/>
  <c r="CU25" i="14"/>
  <c r="CT25" i="14"/>
  <c r="CS25" i="14"/>
  <c r="CR25" i="14"/>
  <c r="CQ25" i="14"/>
  <c r="EC24" i="14"/>
  <c r="EB24" i="14"/>
  <c r="EA24" i="14"/>
  <c r="DZ24" i="14"/>
  <c r="DY24" i="14"/>
  <c r="DX24" i="14"/>
  <c r="DW24" i="14"/>
  <c r="DO24" i="14"/>
  <c r="DJ24" i="14"/>
  <c r="DI24" i="14"/>
  <c r="DH24" i="14"/>
  <c r="DG24" i="14"/>
  <c r="DF24" i="14"/>
  <c r="DE24" i="14"/>
  <c r="DD24" i="14"/>
  <c r="DC24" i="14"/>
  <c r="DB24" i="14"/>
  <c r="DA24" i="14"/>
  <c r="CZ24" i="14"/>
  <c r="CY24" i="14"/>
  <c r="CX24" i="14"/>
  <c r="CW24" i="14"/>
  <c r="CV24" i="14"/>
  <c r="CU24" i="14"/>
  <c r="CT24" i="14"/>
  <c r="CS24" i="14"/>
  <c r="CR24" i="14"/>
  <c r="CQ24" i="14"/>
  <c r="EC23" i="14"/>
  <c r="EB23" i="14"/>
  <c r="EA23" i="14"/>
  <c r="DZ23" i="14"/>
  <c r="DY23" i="14"/>
  <c r="DX23" i="14"/>
  <c r="DW23" i="14"/>
  <c r="DO23" i="14"/>
  <c r="DJ23" i="14"/>
  <c r="DI23" i="14"/>
  <c r="DH23" i="14"/>
  <c r="DG23" i="14"/>
  <c r="DF23" i="14"/>
  <c r="DE23" i="14"/>
  <c r="DD23" i="14"/>
  <c r="DC23" i="14"/>
  <c r="DB23" i="14"/>
  <c r="DA23" i="14"/>
  <c r="CZ23" i="14"/>
  <c r="CY23" i="14"/>
  <c r="CX23" i="14"/>
  <c r="CW23" i="14"/>
  <c r="CV23" i="14"/>
  <c r="CU23" i="14"/>
  <c r="CT23" i="14"/>
  <c r="CS23" i="14"/>
  <c r="CR23" i="14"/>
  <c r="CQ23" i="14"/>
  <c r="EC22" i="14"/>
  <c r="EB22" i="14"/>
  <c r="EA22" i="14"/>
  <c r="DZ22" i="14"/>
  <c r="DY22" i="14"/>
  <c r="DX22" i="14"/>
  <c r="DW22" i="14"/>
  <c r="DO22" i="14"/>
  <c r="DJ22" i="14"/>
  <c r="DI22" i="14"/>
  <c r="DH22" i="14"/>
  <c r="DG22" i="14"/>
  <c r="DF22" i="14"/>
  <c r="DE22" i="14"/>
  <c r="DD22" i="14"/>
  <c r="DC22" i="14"/>
  <c r="DB22" i="14"/>
  <c r="DA22" i="14"/>
  <c r="CZ22" i="14"/>
  <c r="CY22" i="14"/>
  <c r="CX22" i="14"/>
  <c r="CW22" i="14"/>
  <c r="CV22" i="14"/>
  <c r="CU22" i="14"/>
  <c r="CT22" i="14"/>
  <c r="CS22" i="14"/>
  <c r="CR22" i="14"/>
  <c r="CQ22" i="14"/>
  <c r="EC21" i="14"/>
  <c r="EB21" i="14"/>
  <c r="EA21" i="14"/>
  <c r="DZ21" i="14"/>
  <c r="DY21" i="14"/>
  <c r="DX21" i="14"/>
  <c r="DW21" i="14"/>
  <c r="DO21" i="14"/>
  <c r="DJ21" i="14"/>
  <c r="DI21" i="14"/>
  <c r="DH21" i="14"/>
  <c r="DG21" i="14"/>
  <c r="DF21" i="14"/>
  <c r="DE21" i="14"/>
  <c r="DD21" i="14"/>
  <c r="DC21" i="14"/>
  <c r="DB21" i="14"/>
  <c r="DA21" i="14"/>
  <c r="CZ21" i="14"/>
  <c r="CY21" i="14"/>
  <c r="CX21" i="14"/>
  <c r="CW21" i="14"/>
  <c r="CV21" i="14"/>
  <c r="CU21" i="14"/>
  <c r="CT21" i="14"/>
  <c r="CS21" i="14"/>
  <c r="CR21" i="14"/>
  <c r="CQ21" i="14"/>
  <c r="EC20" i="14"/>
  <c r="EB20" i="14"/>
  <c r="EA20" i="14"/>
  <c r="DZ20" i="14"/>
  <c r="DY20" i="14"/>
  <c r="DX20" i="14"/>
  <c r="DW20" i="14"/>
  <c r="DO20" i="14"/>
  <c r="DJ20" i="14"/>
  <c r="DI20" i="14"/>
  <c r="DH20" i="14"/>
  <c r="DG20" i="14"/>
  <c r="DF20" i="14"/>
  <c r="DE20" i="14"/>
  <c r="DD20" i="14"/>
  <c r="DC20" i="14"/>
  <c r="DB20" i="14"/>
  <c r="DA20" i="14"/>
  <c r="CZ20" i="14"/>
  <c r="CY20" i="14"/>
  <c r="CX20" i="14"/>
  <c r="CW20" i="14"/>
  <c r="CV20" i="14"/>
  <c r="CU20" i="14"/>
  <c r="CT20" i="14"/>
  <c r="CS20" i="14"/>
  <c r="CR20" i="14"/>
  <c r="CQ20" i="14"/>
  <c r="EC19" i="14"/>
  <c r="EB19" i="14"/>
  <c r="EA19" i="14"/>
  <c r="DZ19" i="14"/>
  <c r="DY19" i="14"/>
  <c r="DX19" i="14"/>
  <c r="DW19" i="14"/>
  <c r="DO19" i="14"/>
  <c r="DJ19" i="14"/>
  <c r="DI19" i="14"/>
  <c r="DH19" i="14"/>
  <c r="DG19" i="14"/>
  <c r="DF19" i="14"/>
  <c r="DE19" i="14"/>
  <c r="DD19" i="14"/>
  <c r="DC19" i="14"/>
  <c r="DB19" i="14"/>
  <c r="DA19" i="14"/>
  <c r="CZ19" i="14"/>
  <c r="CY19" i="14"/>
  <c r="CX19" i="14"/>
  <c r="CW19" i="14"/>
  <c r="CV19" i="14"/>
  <c r="CU19" i="14"/>
  <c r="CT19" i="14"/>
  <c r="CS19" i="14"/>
  <c r="CR19" i="14"/>
  <c r="CQ19" i="14"/>
  <c r="EC18" i="14"/>
  <c r="EB18" i="14"/>
  <c r="EA18" i="14"/>
  <c r="DZ18" i="14"/>
  <c r="DY18" i="14"/>
  <c r="DX18" i="14"/>
  <c r="DW18" i="14"/>
  <c r="DO18" i="14"/>
  <c r="DJ18" i="14"/>
  <c r="DI18" i="14"/>
  <c r="DH18" i="14"/>
  <c r="DG18" i="14"/>
  <c r="DF18" i="14"/>
  <c r="DE18" i="14"/>
  <c r="DD18" i="14"/>
  <c r="DC18" i="14"/>
  <c r="DB18" i="14"/>
  <c r="DA18" i="14"/>
  <c r="CZ18" i="14"/>
  <c r="CY18" i="14"/>
  <c r="CX18" i="14"/>
  <c r="CW18" i="14"/>
  <c r="CV18" i="14"/>
  <c r="CU18" i="14"/>
  <c r="CT18" i="14"/>
  <c r="CS18" i="14"/>
  <c r="CR18" i="14"/>
  <c r="CQ18" i="14"/>
  <c r="EC17" i="14"/>
  <c r="EB17" i="14"/>
  <c r="EA17" i="14"/>
  <c r="DZ17" i="14"/>
  <c r="DY17" i="14"/>
  <c r="DX17" i="14"/>
  <c r="DW17" i="14"/>
  <c r="DO17" i="14"/>
  <c r="DJ17" i="14"/>
  <c r="DI17" i="14"/>
  <c r="DH17" i="14"/>
  <c r="DG17" i="14"/>
  <c r="DF17" i="14"/>
  <c r="DE17" i="14"/>
  <c r="DD17" i="14"/>
  <c r="DC17" i="14"/>
  <c r="DB17" i="14"/>
  <c r="DA17" i="14"/>
  <c r="CZ17" i="14"/>
  <c r="CY17" i="14"/>
  <c r="CX17" i="14"/>
  <c r="CW17" i="14"/>
  <c r="CV17" i="14"/>
  <c r="CU17" i="14"/>
  <c r="CT17" i="14"/>
  <c r="CS17" i="14"/>
  <c r="CR17" i="14"/>
  <c r="CQ17" i="14"/>
  <c r="EC16" i="14"/>
  <c r="EB16" i="14"/>
  <c r="EA16" i="14"/>
  <c r="DZ16" i="14"/>
  <c r="DY16" i="14"/>
  <c r="DX16" i="14"/>
  <c r="DW16" i="14"/>
  <c r="DO16" i="14"/>
  <c r="DJ16" i="14"/>
  <c r="DI16" i="14"/>
  <c r="DH16" i="14"/>
  <c r="DG16" i="14"/>
  <c r="DF16" i="14"/>
  <c r="DE16" i="14"/>
  <c r="DD16" i="14"/>
  <c r="DC16" i="14"/>
  <c r="DB16" i="14"/>
  <c r="DA16" i="14"/>
  <c r="CZ16" i="14"/>
  <c r="CY16" i="14"/>
  <c r="CX16" i="14"/>
  <c r="CW16" i="14"/>
  <c r="CV16" i="14"/>
  <c r="CU16" i="14"/>
  <c r="CT16" i="14"/>
  <c r="CS16" i="14"/>
  <c r="CR16" i="14"/>
  <c r="CQ16" i="14"/>
  <c r="EC15" i="14"/>
  <c r="EB15" i="14"/>
  <c r="EA15" i="14"/>
  <c r="DZ15" i="14"/>
  <c r="DY15" i="14"/>
  <c r="DX15" i="14"/>
  <c r="DW15" i="14"/>
  <c r="DO15" i="14"/>
  <c r="DJ15" i="14"/>
  <c r="DI15" i="14"/>
  <c r="DH15" i="14"/>
  <c r="DG15" i="14"/>
  <c r="DF15" i="14"/>
  <c r="DE15" i="14"/>
  <c r="DD15" i="14"/>
  <c r="DC15" i="14"/>
  <c r="DB15" i="14"/>
  <c r="DA15" i="14"/>
  <c r="CZ15" i="14"/>
  <c r="CY15" i="14"/>
  <c r="CX15" i="14"/>
  <c r="CW15" i="14"/>
  <c r="CV15" i="14"/>
  <c r="CU15" i="14"/>
  <c r="CT15" i="14"/>
  <c r="CS15" i="14"/>
  <c r="CR15" i="14"/>
  <c r="CQ15" i="14"/>
  <c r="EC14" i="14"/>
  <c r="EB14" i="14"/>
  <c r="EA14" i="14"/>
  <c r="DZ14" i="14"/>
  <c r="DY14" i="14"/>
  <c r="DX14" i="14"/>
  <c r="DW14" i="14"/>
  <c r="DO14" i="14"/>
  <c r="DJ14" i="14"/>
  <c r="DI14" i="14"/>
  <c r="DH14" i="14"/>
  <c r="DG14" i="14"/>
  <c r="DF14" i="14"/>
  <c r="DE14" i="14"/>
  <c r="DD14" i="14"/>
  <c r="DC14" i="14"/>
  <c r="DB14" i="14"/>
  <c r="DA14" i="14"/>
  <c r="CZ14" i="14"/>
  <c r="CY14" i="14"/>
  <c r="CX14" i="14"/>
  <c r="CW14" i="14"/>
  <c r="CV14" i="14"/>
  <c r="CU14" i="14"/>
  <c r="CT14" i="14"/>
  <c r="CS14" i="14"/>
  <c r="CR14" i="14"/>
  <c r="CQ14" i="14"/>
  <c r="EC13" i="14"/>
  <c r="EB13" i="14"/>
  <c r="EA13" i="14"/>
  <c r="DZ13" i="14"/>
  <c r="DY13" i="14"/>
  <c r="DX13" i="14"/>
  <c r="DW13" i="14"/>
  <c r="DO13" i="14"/>
  <c r="DJ13" i="14"/>
  <c r="DI13" i="14"/>
  <c r="DH13" i="14"/>
  <c r="DG13" i="14"/>
  <c r="DF13" i="14"/>
  <c r="DE13" i="14"/>
  <c r="DD13" i="14"/>
  <c r="DC13" i="14"/>
  <c r="DB13" i="14"/>
  <c r="DA13" i="14"/>
  <c r="CZ13" i="14"/>
  <c r="CY13" i="14"/>
  <c r="CX13" i="14"/>
  <c r="CW13" i="14"/>
  <c r="CV13" i="14"/>
  <c r="CU13" i="14"/>
  <c r="CT13" i="14"/>
  <c r="CS13" i="14"/>
  <c r="CR13" i="14"/>
  <c r="CQ13" i="14"/>
  <c r="EC12" i="14"/>
  <c r="EB12" i="14"/>
  <c r="EA12" i="14"/>
  <c r="DZ12" i="14"/>
  <c r="DY12" i="14"/>
  <c r="DX12" i="14"/>
  <c r="DW12" i="14"/>
  <c r="DO12" i="14"/>
  <c r="DJ12" i="14"/>
  <c r="DI12" i="14"/>
  <c r="DH12" i="14"/>
  <c r="DG12" i="14"/>
  <c r="DF12" i="14"/>
  <c r="DE12" i="14"/>
  <c r="DD12" i="14"/>
  <c r="DC12" i="14"/>
  <c r="DB12" i="14"/>
  <c r="DA12" i="14"/>
  <c r="CZ12" i="14"/>
  <c r="CY12" i="14"/>
  <c r="CX12" i="14"/>
  <c r="CW12" i="14"/>
  <c r="CV12" i="14"/>
  <c r="CU12" i="14"/>
  <c r="CT12" i="14"/>
  <c r="CS12" i="14"/>
  <c r="CR12" i="14"/>
  <c r="CQ12" i="14"/>
  <c r="EC11" i="14"/>
  <c r="EB11" i="14"/>
  <c r="EA11" i="14"/>
  <c r="DZ11" i="14"/>
  <c r="DY11" i="14"/>
  <c r="DX11" i="14"/>
  <c r="DW11" i="14"/>
  <c r="DO11" i="14"/>
  <c r="DJ11" i="14"/>
  <c r="DI11" i="14"/>
  <c r="DH11" i="14"/>
  <c r="DG11" i="14"/>
  <c r="DF11" i="14"/>
  <c r="DE11" i="14"/>
  <c r="DD11" i="14"/>
  <c r="DC11" i="14"/>
  <c r="DB11" i="14"/>
  <c r="DA11" i="14"/>
  <c r="CZ11" i="14"/>
  <c r="CY11" i="14"/>
  <c r="CX11" i="14"/>
  <c r="CW11" i="14"/>
  <c r="CV11" i="14"/>
  <c r="CU11" i="14"/>
  <c r="CT11" i="14"/>
  <c r="CS11" i="14"/>
  <c r="CR11" i="14"/>
  <c r="CQ11" i="14"/>
  <c r="EC10" i="14"/>
  <c r="EB10" i="14"/>
  <c r="EA10" i="14"/>
  <c r="DZ10" i="14"/>
  <c r="DY10" i="14"/>
  <c r="DX10" i="14"/>
  <c r="DW10" i="14"/>
  <c r="DO10" i="14"/>
  <c r="DJ10" i="14"/>
  <c r="DI10" i="14"/>
  <c r="DH10" i="14"/>
  <c r="DG10" i="14"/>
  <c r="DF10" i="14"/>
  <c r="DE10" i="14"/>
  <c r="DD10" i="14"/>
  <c r="DC10" i="14"/>
  <c r="DB10" i="14"/>
  <c r="DA10" i="14"/>
  <c r="CZ10" i="14"/>
  <c r="CY10" i="14"/>
  <c r="CX10" i="14"/>
  <c r="CW10" i="14"/>
  <c r="CV10" i="14"/>
  <c r="CU10" i="14"/>
  <c r="CT10" i="14"/>
  <c r="CS10" i="14"/>
  <c r="CR10" i="14"/>
  <c r="CQ10" i="14"/>
  <c r="EC9" i="14"/>
  <c r="EB9" i="14"/>
  <c r="EA9" i="14"/>
  <c r="DZ9" i="14"/>
  <c r="DY9" i="14"/>
  <c r="DX9" i="14"/>
  <c r="DW9" i="14"/>
  <c r="DO9" i="14"/>
  <c r="DJ9" i="14"/>
  <c r="DI9" i="14"/>
  <c r="DH9" i="14"/>
  <c r="DG9" i="14"/>
  <c r="DF9" i="14"/>
  <c r="DE9" i="14"/>
  <c r="DD9" i="14"/>
  <c r="DC9" i="14"/>
  <c r="DB9" i="14"/>
  <c r="DA9" i="14"/>
  <c r="CZ9" i="14"/>
  <c r="CY9" i="14"/>
  <c r="CX9" i="14"/>
  <c r="CW9" i="14"/>
  <c r="CV9" i="14"/>
  <c r="CU9" i="14"/>
  <c r="CT9" i="14"/>
  <c r="CS9" i="14"/>
  <c r="CR9" i="14"/>
  <c r="CQ9" i="14"/>
  <c r="EC8" i="14"/>
  <c r="EB8" i="14"/>
  <c r="EA8" i="14"/>
  <c r="DZ8" i="14"/>
  <c r="DY8" i="14"/>
  <c r="DX8" i="14"/>
  <c r="DW8" i="14"/>
  <c r="DO8" i="14"/>
  <c r="DJ8" i="14"/>
  <c r="DI8" i="14"/>
  <c r="DH8" i="14"/>
  <c r="DG8" i="14"/>
  <c r="DF8" i="14"/>
  <c r="DE8" i="14"/>
  <c r="DD8" i="14"/>
  <c r="DC8" i="14"/>
  <c r="DB8" i="14"/>
  <c r="DA8" i="14"/>
  <c r="CZ8" i="14"/>
  <c r="CY8" i="14"/>
  <c r="CX8" i="14"/>
  <c r="CW8" i="14"/>
  <c r="CV8" i="14"/>
  <c r="CU8" i="14"/>
  <c r="CT8" i="14"/>
  <c r="CS8" i="14"/>
  <c r="CR8" i="14"/>
  <c r="CQ8" i="14"/>
  <c r="EC7" i="14"/>
  <c r="EB7" i="14"/>
  <c r="EA7" i="14"/>
  <c r="DZ7" i="14"/>
  <c r="DY7" i="14"/>
  <c r="DX7" i="14"/>
  <c r="DW7" i="14"/>
  <c r="DO7" i="14"/>
  <c r="DJ7" i="14"/>
  <c r="DI7" i="14"/>
  <c r="DH7" i="14"/>
  <c r="DG7" i="14"/>
  <c r="DF7" i="14"/>
  <c r="DE7" i="14"/>
  <c r="DD7" i="14"/>
  <c r="DC7" i="14"/>
  <c r="DB7" i="14"/>
  <c r="DA7" i="14"/>
  <c r="CZ7" i="14"/>
  <c r="CY7" i="14"/>
  <c r="CX7" i="14"/>
  <c r="CW7" i="14"/>
  <c r="CV7" i="14"/>
  <c r="CU7" i="14"/>
  <c r="CT7" i="14"/>
  <c r="CS7" i="14"/>
  <c r="CR7" i="14"/>
  <c r="CQ7" i="14"/>
  <c r="EC6" i="14"/>
  <c r="EB6" i="14"/>
  <c r="EA6" i="14"/>
  <c r="DZ6" i="14"/>
  <c r="DY6" i="14"/>
  <c r="DX6" i="14"/>
  <c r="DW6" i="14"/>
  <c r="DO6" i="14"/>
  <c r="DJ6" i="14"/>
  <c r="DI6" i="14"/>
  <c r="DH6" i="14"/>
  <c r="DG6" i="14"/>
  <c r="DF6" i="14"/>
  <c r="DE6" i="14"/>
  <c r="DD6" i="14"/>
  <c r="DC6" i="14"/>
  <c r="DB6" i="14"/>
  <c r="DA6" i="14"/>
  <c r="CZ6" i="14"/>
  <c r="CY6" i="14"/>
  <c r="CX6" i="14"/>
  <c r="CW6" i="14"/>
  <c r="CV6" i="14"/>
  <c r="CU6" i="14"/>
  <c r="CT6" i="14"/>
  <c r="CS6" i="14"/>
  <c r="CR6" i="14"/>
  <c r="CQ6" i="14"/>
  <c r="EC5" i="14"/>
  <c r="EB5" i="14"/>
  <c r="EA5" i="14"/>
  <c r="DZ5" i="14"/>
  <c r="DY5" i="14"/>
  <c r="DX5" i="14"/>
  <c r="DW5" i="14"/>
  <c r="DO5" i="14"/>
  <c r="DJ5" i="14"/>
  <c r="DI5" i="14"/>
  <c r="DH5" i="14"/>
  <c r="DG5" i="14"/>
  <c r="DF5" i="14"/>
  <c r="DE5" i="14"/>
  <c r="DD5" i="14"/>
  <c r="DC5" i="14"/>
  <c r="DB5" i="14"/>
  <c r="DA5" i="14"/>
  <c r="CZ5" i="14"/>
  <c r="CY5" i="14"/>
  <c r="CX5" i="14"/>
  <c r="CW5" i="14"/>
  <c r="CV5" i="14"/>
  <c r="CU5" i="14"/>
  <c r="CT5" i="14"/>
  <c r="CS5" i="14"/>
  <c r="CR5" i="14"/>
  <c r="CQ5" i="14"/>
  <c r="EC4" i="14"/>
  <c r="EB4" i="14"/>
  <c r="EA4" i="14"/>
  <c r="DZ4" i="14"/>
  <c r="DY4" i="14"/>
  <c r="DX4" i="14"/>
  <c r="DW4" i="14"/>
  <c r="DO4" i="14"/>
  <c r="DJ4" i="14"/>
  <c r="DI4" i="14"/>
  <c r="DH4" i="14"/>
  <c r="DG4" i="14"/>
  <c r="DF4" i="14"/>
  <c r="DE4" i="14"/>
  <c r="DD4" i="14"/>
  <c r="DC4" i="14"/>
  <c r="DB4" i="14"/>
  <c r="DA4" i="14"/>
  <c r="CZ4" i="14"/>
  <c r="CY4" i="14"/>
  <c r="CX4" i="14"/>
  <c r="CW4" i="14"/>
  <c r="CV4" i="14"/>
  <c r="CU4" i="14"/>
  <c r="CT4" i="14"/>
  <c r="CS4" i="14"/>
  <c r="CR4" i="14"/>
  <c r="CQ4" i="14"/>
  <c r="EC3" i="14"/>
  <c r="EB3" i="14"/>
  <c r="EA3" i="14"/>
  <c r="DZ3" i="14"/>
  <c r="DY3" i="14"/>
  <c r="DX3" i="14"/>
  <c r="DW3" i="14"/>
  <c r="DO3" i="14"/>
  <c r="DJ3" i="14"/>
  <c r="DI3" i="14"/>
  <c r="DH3" i="14"/>
  <c r="DG3" i="14"/>
  <c r="DF3" i="14"/>
  <c r="DE3" i="14"/>
  <c r="DD3" i="14"/>
  <c r="DC3" i="14"/>
  <c r="DB3" i="14"/>
  <c r="DA3" i="14"/>
  <c r="CZ3" i="14"/>
  <c r="CY3" i="14"/>
  <c r="CX3" i="14"/>
  <c r="CW3" i="14"/>
  <c r="CV3" i="14"/>
  <c r="CU3" i="14"/>
  <c r="CT3" i="14"/>
  <c r="CS3" i="14"/>
  <c r="CR3" i="14"/>
  <c r="CQ3" i="14"/>
  <c r="EC2" i="14"/>
  <c r="EB2" i="14"/>
  <c r="EA2" i="14"/>
  <c r="DZ2" i="14"/>
  <c r="DY2" i="14"/>
  <c r="DX2" i="14"/>
  <c r="DW2" i="14"/>
  <c r="DV2" i="14"/>
  <c r="DV14" i="14" s="1"/>
  <c r="DU2" i="14"/>
  <c r="DU4" i="14" s="1"/>
  <c r="DT2" i="14"/>
  <c r="DT16" i="14" s="1"/>
  <c r="DS2" i="14"/>
  <c r="DS4" i="14" s="1"/>
  <c r="DR2" i="14"/>
  <c r="DR14" i="14" s="1"/>
  <c r="DQ2" i="14"/>
  <c r="DQ4" i="14" s="1"/>
  <c r="DP2" i="14"/>
  <c r="DP16" i="14" s="1"/>
  <c r="DO2" i="14"/>
  <c r="DJ2" i="14"/>
  <c r="DI2" i="14"/>
  <c r="DH2" i="14"/>
  <c r="DG2" i="14"/>
  <c r="DF2" i="14"/>
  <c r="DE2" i="14"/>
  <c r="DD2" i="14"/>
  <c r="DC2" i="14"/>
  <c r="DB2" i="14"/>
  <c r="DA2" i="14"/>
  <c r="CZ2" i="14"/>
  <c r="CY2" i="14"/>
  <c r="CX2" i="14"/>
  <c r="CW2" i="14"/>
  <c r="CV2" i="14"/>
  <c r="EC32" i="13"/>
  <c r="EB32" i="13"/>
  <c r="EA32" i="13"/>
  <c r="DZ32" i="13"/>
  <c r="DY32" i="13"/>
  <c r="DX32" i="13"/>
  <c r="DW32" i="13"/>
  <c r="DO32" i="13"/>
  <c r="DJ32" i="13"/>
  <c r="DI32" i="13"/>
  <c r="DH32" i="13"/>
  <c r="DG32" i="13"/>
  <c r="DF32" i="13"/>
  <c r="DE32" i="13"/>
  <c r="DD32" i="13"/>
  <c r="DC32" i="13"/>
  <c r="DB32" i="13"/>
  <c r="DA32" i="13"/>
  <c r="CZ32" i="13"/>
  <c r="CY32" i="13"/>
  <c r="CX32" i="13"/>
  <c r="CW32" i="13"/>
  <c r="CV32" i="13"/>
  <c r="DL32" i="13" s="1"/>
  <c r="CU32" i="13"/>
  <c r="CT32" i="13"/>
  <c r="CS32" i="13"/>
  <c r="CR32" i="13"/>
  <c r="CQ32" i="13"/>
  <c r="CP32" i="13" s="1"/>
  <c r="EC31" i="13"/>
  <c r="EB31" i="13"/>
  <c r="EA31" i="13"/>
  <c r="DZ31" i="13"/>
  <c r="DY31" i="13"/>
  <c r="DX31" i="13"/>
  <c r="DW31" i="13"/>
  <c r="DO31" i="13"/>
  <c r="DJ31" i="13"/>
  <c r="DI31" i="13"/>
  <c r="DH31" i="13"/>
  <c r="DG31" i="13"/>
  <c r="DF31" i="13"/>
  <c r="DE31" i="13"/>
  <c r="DD31" i="13"/>
  <c r="DC31" i="13"/>
  <c r="DB31" i="13"/>
  <c r="DA31" i="13"/>
  <c r="CZ31" i="13"/>
  <c r="CY31" i="13"/>
  <c r="CX31" i="13"/>
  <c r="CW31" i="13"/>
  <c r="CV31" i="13"/>
  <c r="DL31" i="13" s="1"/>
  <c r="CU31" i="13"/>
  <c r="CT31" i="13"/>
  <c r="CS31" i="13"/>
  <c r="CR31" i="13"/>
  <c r="CP31" i="13" s="1"/>
  <c r="CQ31" i="13"/>
  <c r="EC30" i="13"/>
  <c r="EB30" i="13"/>
  <c r="EA30" i="13"/>
  <c r="DZ30" i="13"/>
  <c r="DY30" i="13"/>
  <c r="DX30" i="13"/>
  <c r="DW30" i="13"/>
  <c r="DO30" i="13"/>
  <c r="DJ30" i="13"/>
  <c r="DI30" i="13"/>
  <c r="DH30" i="13"/>
  <c r="DG30" i="13"/>
  <c r="DF30" i="13"/>
  <c r="DE30" i="13"/>
  <c r="DD30" i="13"/>
  <c r="DC30" i="13"/>
  <c r="DB30" i="13"/>
  <c r="DA30" i="13"/>
  <c r="CZ30" i="13"/>
  <c r="CY30" i="13"/>
  <c r="CX30" i="13"/>
  <c r="CW30" i="13"/>
  <c r="CV30" i="13"/>
  <c r="DL30" i="13" s="1"/>
  <c r="CU30" i="13"/>
  <c r="CT30" i="13"/>
  <c r="CS30" i="13"/>
  <c r="CR30" i="13"/>
  <c r="CQ30" i="13"/>
  <c r="CP30" i="13" s="1"/>
  <c r="EC29" i="13"/>
  <c r="EB29" i="13"/>
  <c r="EA29" i="13"/>
  <c r="DZ29" i="13"/>
  <c r="DY29" i="13"/>
  <c r="DX29" i="13"/>
  <c r="DW29" i="13"/>
  <c r="DO29" i="13"/>
  <c r="DJ29" i="13"/>
  <c r="DI29" i="13"/>
  <c r="DH29" i="13"/>
  <c r="DG29" i="13"/>
  <c r="DF29" i="13"/>
  <c r="DE29" i="13"/>
  <c r="DD29" i="13"/>
  <c r="DC29" i="13"/>
  <c r="DB29" i="13"/>
  <c r="DA29" i="13"/>
  <c r="CZ29" i="13"/>
  <c r="CY29" i="13"/>
  <c r="CX29" i="13"/>
  <c r="CW29" i="13"/>
  <c r="CV29" i="13"/>
  <c r="DL29" i="13" s="1"/>
  <c r="CU29" i="13"/>
  <c r="CT29" i="13"/>
  <c r="CS29" i="13"/>
  <c r="CR29" i="13"/>
  <c r="CP29" i="13" s="1"/>
  <c r="CQ29" i="13"/>
  <c r="EC28" i="13"/>
  <c r="EB28" i="13"/>
  <c r="EA28" i="13"/>
  <c r="DZ28" i="13"/>
  <c r="DY28" i="13"/>
  <c r="DX28" i="13"/>
  <c r="DW28" i="13"/>
  <c r="DO28" i="13"/>
  <c r="DJ28" i="13"/>
  <c r="DI28" i="13"/>
  <c r="DH28" i="13"/>
  <c r="DG28" i="13"/>
  <c r="DF28" i="13"/>
  <c r="DE28" i="13"/>
  <c r="DD28" i="13"/>
  <c r="DC28" i="13"/>
  <c r="DB28" i="13"/>
  <c r="DA28" i="13"/>
  <c r="CZ28" i="13"/>
  <c r="CY28" i="13"/>
  <c r="CX28" i="13"/>
  <c r="CW28" i="13"/>
  <c r="CV28" i="13"/>
  <c r="DL28" i="13" s="1"/>
  <c r="CU28" i="13"/>
  <c r="CT28" i="13"/>
  <c r="CS28" i="13"/>
  <c r="CR28" i="13"/>
  <c r="CQ28" i="13"/>
  <c r="CP28" i="13" s="1"/>
  <c r="EC27" i="13"/>
  <c r="EB27" i="13"/>
  <c r="EA27" i="13"/>
  <c r="DZ27" i="13"/>
  <c r="DY27" i="13"/>
  <c r="DX27" i="13"/>
  <c r="DW27" i="13"/>
  <c r="DO27" i="13"/>
  <c r="DJ27" i="13"/>
  <c r="DI27" i="13"/>
  <c r="DH27" i="13"/>
  <c r="DG27" i="13"/>
  <c r="DF27" i="13"/>
  <c r="DE27" i="13"/>
  <c r="DD27" i="13"/>
  <c r="DC27" i="13"/>
  <c r="DB27" i="13"/>
  <c r="DA27" i="13"/>
  <c r="CZ27" i="13"/>
  <c r="CY27" i="13"/>
  <c r="CX27" i="13"/>
  <c r="CW27" i="13"/>
  <c r="CV27" i="13"/>
  <c r="CU27" i="13"/>
  <c r="CT27" i="13"/>
  <c r="CS27" i="13"/>
  <c r="CR27" i="13"/>
  <c r="CQ27" i="13"/>
  <c r="EC26" i="13"/>
  <c r="EB26" i="13"/>
  <c r="EA26" i="13"/>
  <c r="DZ26" i="13"/>
  <c r="DY26" i="13"/>
  <c r="DX26" i="13"/>
  <c r="DW26" i="13"/>
  <c r="DO26" i="13"/>
  <c r="DJ26" i="13"/>
  <c r="DI26" i="13"/>
  <c r="DH26" i="13"/>
  <c r="DG26" i="13"/>
  <c r="DF26" i="13"/>
  <c r="DE26" i="13"/>
  <c r="DD26" i="13"/>
  <c r="DC26" i="13"/>
  <c r="DB26" i="13"/>
  <c r="DA26" i="13"/>
  <c r="CZ26" i="13"/>
  <c r="CY26" i="13"/>
  <c r="CX26" i="13"/>
  <c r="CW26" i="13"/>
  <c r="CV26" i="13"/>
  <c r="CU26" i="13"/>
  <c r="CT26" i="13"/>
  <c r="CS26" i="13"/>
  <c r="CR26" i="13"/>
  <c r="CQ26" i="13"/>
  <c r="EC25" i="13"/>
  <c r="EB25" i="13"/>
  <c r="EA25" i="13"/>
  <c r="DZ25" i="13"/>
  <c r="DY25" i="13"/>
  <c r="DX25" i="13"/>
  <c r="DW25" i="13"/>
  <c r="DO25" i="13"/>
  <c r="DJ25" i="13"/>
  <c r="DI25" i="13"/>
  <c r="DH25" i="13"/>
  <c r="DG25" i="13"/>
  <c r="DF25" i="13"/>
  <c r="DE25" i="13"/>
  <c r="DD25" i="13"/>
  <c r="DC25" i="13"/>
  <c r="DB25" i="13"/>
  <c r="DA25" i="13"/>
  <c r="CZ25" i="13"/>
  <c r="CY25" i="13"/>
  <c r="CX25" i="13"/>
  <c r="CW25" i="13"/>
  <c r="CV25" i="13"/>
  <c r="CU25" i="13"/>
  <c r="CT25" i="13"/>
  <c r="CS25" i="13"/>
  <c r="CR25" i="13"/>
  <c r="CQ25" i="13"/>
  <c r="EC24" i="13"/>
  <c r="EB24" i="13"/>
  <c r="EA24" i="13"/>
  <c r="DZ24" i="13"/>
  <c r="DY24" i="13"/>
  <c r="DX24" i="13"/>
  <c r="DW24" i="13"/>
  <c r="DO24" i="13"/>
  <c r="DJ24" i="13"/>
  <c r="DI24" i="13"/>
  <c r="DH24" i="13"/>
  <c r="DG24" i="13"/>
  <c r="DF24" i="13"/>
  <c r="DE24" i="13"/>
  <c r="DD24" i="13"/>
  <c r="DC24" i="13"/>
  <c r="DB24" i="13"/>
  <c r="DA24" i="13"/>
  <c r="CZ24" i="13"/>
  <c r="CY24" i="13"/>
  <c r="CX24" i="13"/>
  <c r="CW24" i="13"/>
  <c r="CV24" i="13"/>
  <c r="CU24" i="13"/>
  <c r="CT24" i="13"/>
  <c r="CS24" i="13"/>
  <c r="CR24" i="13"/>
  <c r="CQ24" i="13"/>
  <c r="EC23" i="13"/>
  <c r="EB23" i="13"/>
  <c r="EA23" i="13"/>
  <c r="DZ23" i="13"/>
  <c r="DY23" i="13"/>
  <c r="DX23" i="13"/>
  <c r="DW23" i="13"/>
  <c r="DO23" i="13"/>
  <c r="DJ23" i="13"/>
  <c r="DI23" i="13"/>
  <c r="DH23" i="13"/>
  <c r="DG23" i="13"/>
  <c r="DF23" i="13"/>
  <c r="DE23" i="13"/>
  <c r="DD23" i="13"/>
  <c r="DC23" i="13"/>
  <c r="DB23" i="13"/>
  <c r="DA23" i="13"/>
  <c r="CZ23" i="13"/>
  <c r="CY23" i="13"/>
  <c r="CX23" i="13"/>
  <c r="CW23" i="13"/>
  <c r="CV23" i="13"/>
  <c r="CU23" i="13"/>
  <c r="CT23" i="13"/>
  <c r="CS23" i="13"/>
  <c r="CR23" i="13"/>
  <c r="CQ23" i="13"/>
  <c r="EC22" i="13"/>
  <c r="EB22" i="13"/>
  <c r="EA22" i="13"/>
  <c r="DZ22" i="13"/>
  <c r="DY22" i="13"/>
  <c r="DX22" i="13"/>
  <c r="DW22" i="13"/>
  <c r="DO22" i="13"/>
  <c r="DJ22" i="13"/>
  <c r="DI22" i="13"/>
  <c r="DH22" i="13"/>
  <c r="DG22" i="13"/>
  <c r="DF22" i="13"/>
  <c r="DE22" i="13"/>
  <c r="DD22" i="13"/>
  <c r="DC22" i="13"/>
  <c r="DB22" i="13"/>
  <c r="DA22" i="13"/>
  <c r="CZ22" i="13"/>
  <c r="CY22" i="13"/>
  <c r="CX22" i="13"/>
  <c r="CW22" i="13"/>
  <c r="CV22" i="13"/>
  <c r="CU22" i="13"/>
  <c r="CT22" i="13"/>
  <c r="CS22" i="13"/>
  <c r="CR22" i="13"/>
  <c r="CQ22" i="13"/>
  <c r="EC21" i="13"/>
  <c r="EB21" i="13"/>
  <c r="EA21" i="13"/>
  <c r="DZ21" i="13"/>
  <c r="DY21" i="13"/>
  <c r="DX21" i="13"/>
  <c r="DW21" i="13"/>
  <c r="DO21" i="13"/>
  <c r="DJ21" i="13"/>
  <c r="DI21" i="13"/>
  <c r="DH21" i="13"/>
  <c r="DG21" i="13"/>
  <c r="DF21" i="13"/>
  <c r="DE21" i="13"/>
  <c r="DD21" i="13"/>
  <c r="DC21" i="13"/>
  <c r="DB21" i="13"/>
  <c r="DA21" i="13"/>
  <c r="CZ21" i="13"/>
  <c r="CY21" i="13"/>
  <c r="CX21" i="13"/>
  <c r="CW21" i="13"/>
  <c r="CV21" i="13"/>
  <c r="CU21" i="13"/>
  <c r="CT21" i="13"/>
  <c r="CS21" i="13"/>
  <c r="CR21" i="13"/>
  <c r="CQ21" i="13"/>
  <c r="EC20" i="13"/>
  <c r="EB20" i="13"/>
  <c r="EA20" i="13"/>
  <c r="DZ20" i="13"/>
  <c r="DY20" i="13"/>
  <c r="DX20" i="13"/>
  <c r="DW20" i="13"/>
  <c r="DO20" i="13"/>
  <c r="DJ20" i="13"/>
  <c r="DI20" i="13"/>
  <c r="DH20" i="13"/>
  <c r="DG20" i="13"/>
  <c r="DF20" i="13"/>
  <c r="DE20" i="13"/>
  <c r="DD20" i="13"/>
  <c r="DC20" i="13"/>
  <c r="DB20" i="13"/>
  <c r="DA20" i="13"/>
  <c r="CZ20" i="13"/>
  <c r="CY20" i="13"/>
  <c r="CX20" i="13"/>
  <c r="CW20" i="13"/>
  <c r="CV20" i="13"/>
  <c r="CU20" i="13"/>
  <c r="CT20" i="13"/>
  <c r="CS20" i="13"/>
  <c r="CR20" i="13"/>
  <c r="CQ20" i="13"/>
  <c r="EC19" i="13"/>
  <c r="EB19" i="13"/>
  <c r="EA19" i="13"/>
  <c r="DZ19" i="13"/>
  <c r="DY19" i="13"/>
  <c r="DX19" i="13"/>
  <c r="DW19" i="13"/>
  <c r="DO19" i="13"/>
  <c r="DJ19" i="13"/>
  <c r="DI19" i="13"/>
  <c r="DH19" i="13"/>
  <c r="DG19" i="13"/>
  <c r="DF19" i="13"/>
  <c r="DE19" i="13"/>
  <c r="DD19" i="13"/>
  <c r="DC19" i="13"/>
  <c r="DB19" i="13"/>
  <c r="DA19" i="13"/>
  <c r="CZ19" i="13"/>
  <c r="CY19" i="13"/>
  <c r="CX19" i="13"/>
  <c r="CW19" i="13"/>
  <c r="CV19" i="13"/>
  <c r="CU19" i="13"/>
  <c r="CT19" i="13"/>
  <c r="CS19" i="13"/>
  <c r="CR19" i="13"/>
  <c r="CQ19" i="13"/>
  <c r="EC18" i="13"/>
  <c r="EB18" i="13"/>
  <c r="EA18" i="13"/>
  <c r="DZ18" i="13"/>
  <c r="DY18" i="13"/>
  <c r="DX18" i="13"/>
  <c r="DW18" i="13"/>
  <c r="DO18" i="13"/>
  <c r="DJ18" i="13"/>
  <c r="DI18" i="13"/>
  <c r="DH18" i="13"/>
  <c r="DG18" i="13"/>
  <c r="DF18" i="13"/>
  <c r="DE18" i="13"/>
  <c r="DD18" i="13"/>
  <c r="DC18" i="13"/>
  <c r="DB18" i="13"/>
  <c r="DA18" i="13"/>
  <c r="CZ18" i="13"/>
  <c r="CY18" i="13"/>
  <c r="CX18" i="13"/>
  <c r="CW18" i="13"/>
  <c r="CV18" i="13"/>
  <c r="CU18" i="13"/>
  <c r="CT18" i="13"/>
  <c r="CS18" i="13"/>
  <c r="CR18" i="13"/>
  <c r="CQ18" i="13"/>
  <c r="EC17" i="13"/>
  <c r="EB17" i="13"/>
  <c r="EA17" i="13"/>
  <c r="DZ17" i="13"/>
  <c r="DY17" i="13"/>
  <c r="DX17" i="13"/>
  <c r="DW17" i="13"/>
  <c r="DO17" i="13"/>
  <c r="DJ17" i="13"/>
  <c r="DI17" i="13"/>
  <c r="DH17" i="13"/>
  <c r="DG17" i="13"/>
  <c r="DF17" i="13"/>
  <c r="DE17" i="13"/>
  <c r="DD17" i="13"/>
  <c r="DC17" i="13"/>
  <c r="DB17" i="13"/>
  <c r="DA17" i="13"/>
  <c r="CZ17" i="13"/>
  <c r="CY17" i="13"/>
  <c r="CX17" i="13"/>
  <c r="CW17" i="13"/>
  <c r="CV17" i="13"/>
  <c r="CU17" i="13"/>
  <c r="CT17" i="13"/>
  <c r="CS17" i="13"/>
  <c r="CR17" i="13"/>
  <c r="CQ17" i="13"/>
  <c r="EC16" i="13"/>
  <c r="EB16" i="13"/>
  <c r="EA16" i="13"/>
  <c r="DZ16" i="13"/>
  <c r="DY16" i="13"/>
  <c r="DX16" i="13"/>
  <c r="DW16" i="13"/>
  <c r="DO16" i="13"/>
  <c r="DJ16" i="13"/>
  <c r="DI16" i="13"/>
  <c r="DH16" i="13"/>
  <c r="DG16" i="13"/>
  <c r="DF16" i="13"/>
  <c r="DE16" i="13"/>
  <c r="DD16" i="13"/>
  <c r="DC16" i="13"/>
  <c r="DB16" i="13"/>
  <c r="DA16" i="13"/>
  <c r="CZ16" i="13"/>
  <c r="CY16" i="13"/>
  <c r="CX16" i="13"/>
  <c r="CW16" i="13"/>
  <c r="CV16" i="13"/>
  <c r="CU16" i="13"/>
  <c r="CT16" i="13"/>
  <c r="CS16" i="13"/>
  <c r="CR16" i="13"/>
  <c r="CQ16" i="13"/>
  <c r="EC15" i="13"/>
  <c r="EB15" i="13"/>
  <c r="EA15" i="13"/>
  <c r="DZ15" i="13"/>
  <c r="DY15" i="13"/>
  <c r="DX15" i="13"/>
  <c r="DW15" i="13"/>
  <c r="DO15" i="13"/>
  <c r="DJ15" i="13"/>
  <c r="DI15" i="13"/>
  <c r="DH15" i="13"/>
  <c r="DG15" i="13"/>
  <c r="DF15" i="13"/>
  <c r="DE15" i="13"/>
  <c r="DD15" i="13"/>
  <c r="DC15" i="13"/>
  <c r="DB15" i="13"/>
  <c r="DA15" i="13"/>
  <c r="CZ15" i="13"/>
  <c r="CY15" i="13"/>
  <c r="CX15" i="13"/>
  <c r="CW15" i="13"/>
  <c r="CV15" i="13"/>
  <c r="CU15" i="13"/>
  <c r="CT15" i="13"/>
  <c r="CS15" i="13"/>
  <c r="CR15" i="13"/>
  <c r="CQ15" i="13"/>
  <c r="EC14" i="13"/>
  <c r="EB14" i="13"/>
  <c r="EA14" i="13"/>
  <c r="DZ14" i="13"/>
  <c r="DY14" i="13"/>
  <c r="DX14" i="13"/>
  <c r="DW14" i="13"/>
  <c r="DO14" i="13"/>
  <c r="DJ14" i="13"/>
  <c r="DI14" i="13"/>
  <c r="DH14" i="13"/>
  <c r="DG14" i="13"/>
  <c r="DF14" i="13"/>
  <c r="DE14" i="13"/>
  <c r="DD14" i="13"/>
  <c r="DC14" i="13"/>
  <c r="DB14" i="13"/>
  <c r="DA14" i="13"/>
  <c r="CZ14" i="13"/>
  <c r="CY14" i="13"/>
  <c r="CX14" i="13"/>
  <c r="CW14" i="13"/>
  <c r="CV14" i="13"/>
  <c r="CU14" i="13"/>
  <c r="CT14" i="13"/>
  <c r="CS14" i="13"/>
  <c r="CR14" i="13"/>
  <c r="CQ14" i="13"/>
  <c r="EC13" i="13"/>
  <c r="EB13" i="13"/>
  <c r="EA13" i="13"/>
  <c r="DZ13" i="13"/>
  <c r="DY13" i="13"/>
  <c r="DX13" i="13"/>
  <c r="DW13" i="13"/>
  <c r="DO13" i="13"/>
  <c r="DJ13" i="13"/>
  <c r="DI13" i="13"/>
  <c r="DH13" i="13"/>
  <c r="DG13" i="13"/>
  <c r="DF13" i="13"/>
  <c r="DE13" i="13"/>
  <c r="DD13" i="13"/>
  <c r="DC13" i="13"/>
  <c r="DB13" i="13"/>
  <c r="DA13" i="13"/>
  <c r="CZ13" i="13"/>
  <c r="CY13" i="13"/>
  <c r="CX13" i="13"/>
  <c r="CW13" i="13"/>
  <c r="CV13" i="13"/>
  <c r="CU13" i="13"/>
  <c r="CT13" i="13"/>
  <c r="CS13" i="13"/>
  <c r="CR13" i="13"/>
  <c r="CQ13" i="13"/>
  <c r="EC12" i="13"/>
  <c r="EB12" i="13"/>
  <c r="EA12" i="13"/>
  <c r="DZ12" i="13"/>
  <c r="DY12" i="13"/>
  <c r="DX12" i="13"/>
  <c r="DW12" i="13"/>
  <c r="DO12" i="13"/>
  <c r="DJ12" i="13"/>
  <c r="DI12" i="13"/>
  <c r="DH12" i="13"/>
  <c r="DG12" i="13"/>
  <c r="DF12" i="13"/>
  <c r="DE12" i="13"/>
  <c r="DD12" i="13"/>
  <c r="DC12" i="13"/>
  <c r="DB12" i="13"/>
  <c r="DA12" i="13"/>
  <c r="CZ12" i="13"/>
  <c r="CY12" i="13"/>
  <c r="CX12" i="13"/>
  <c r="CW12" i="13"/>
  <c r="CV12" i="13"/>
  <c r="CU12" i="13"/>
  <c r="CT12" i="13"/>
  <c r="CS12" i="13"/>
  <c r="CR12" i="13"/>
  <c r="CQ12" i="13"/>
  <c r="EC11" i="13"/>
  <c r="EB11" i="13"/>
  <c r="EA11" i="13"/>
  <c r="DZ11" i="13"/>
  <c r="DY11" i="13"/>
  <c r="DX11" i="13"/>
  <c r="DW11" i="13"/>
  <c r="DO11" i="13"/>
  <c r="DJ11" i="13"/>
  <c r="DI11" i="13"/>
  <c r="DH11" i="13"/>
  <c r="DG11" i="13"/>
  <c r="DF11" i="13"/>
  <c r="DE11" i="13"/>
  <c r="DD11" i="13"/>
  <c r="DC11" i="13"/>
  <c r="DB11" i="13"/>
  <c r="DA11" i="13"/>
  <c r="CZ11" i="13"/>
  <c r="CY11" i="13"/>
  <c r="CX11" i="13"/>
  <c r="CW11" i="13"/>
  <c r="CV11" i="13"/>
  <c r="CU11" i="13"/>
  <c r="CT11" i="13"/>
  <c r="CS11" i="13"/>
  <c r="CR11" i="13"/>
  <c r="CQ11" i="13"/>
  <c r="EC10" i="13"/>
  <c r="EB10" i="13"/>
  <c r="EA10" i="13"/>
  <c r="DZ10" i="13"/>
  <c r="DY10" i="13"/>
  <c r="DX10" i="13"/>
  <c r="DW10" i="13"/>
  <c r="DO10" i="13"/>
  <c r="DJ10" i="13"/>
  <c r="DI10" i="13"/>
  <c r="DH10" i="13"/>
  <c r="DG10" i="13"/>
  <c r="DF10" i="13"/>
  <c r="DE10" i="13"/>
  <c r="DD10" i="13"/>
  <c r="DC10" i="13"/>
  <c r="DB10" i="13"/>
  <c r="DA10" i="13"/>
  <c r="CZ10" i="13"/>
  <c r="CY10" i="13"/>
  <c r="CX10" i="13"/>
  <c r="CW10" i="13"/>
  <c r="CV10" i="13"/>
  <c r="CU10" i="13"/>
  <c r="CT10" i="13"/>
  <c r="CS10" i="13"/>
  <c r="CR10" i="13"/>
  <c r="CQ10" i="13"/>
  <c r="EC9" i="13"/>
  <c r="EB9" i="13"/>
  <c r="EA9" i="13"/>
  <c r="DZ9" i="13"/>
  <c r="DY9" i="13"/>
  <c r="DX9" i="13"/>
  <c r="DW9" i="13"/>
  <c r="DO9" i="13"/>
  <c r="DJ9" i="13"/>
  <c r="DI9" i="13"/>
  <c r="DH9" i="13"/>
  <c r="DG9" i="13"/>
  <c r="DF9" i="13"/>
  <c r="DE9" i="13"/>
  <c r="DD9" i="13"/>
  <c r="DC9" i="13"/>
  <c r="DB9" i="13"/>
  <c r="DA9" i="13"/>
  <c r="CZ9" i="13"/>
  <c r="CY9" i="13"/>
  <c r="CX9" i="13"/>
  <c r="CW9" i="13"/>
  <c r="CV9" i="13"/>
  <c r="CU9" i="13"/>
  <c r="CT9" i="13"/>
  <c r="CS9" i="13"/>
  <c r="CR9" i="13"/>
  <c r="CQ9" i="13"/>
  <c r="EC8" i="13"/>
  <c r="EB8" i="13"/>
  <c r="EA8" i="13"/>
  <c r="DZ8" i="13"/>
  <c r="DY8" i="13"/>
  <c r="DX8" i="13"/>
  <c r="DW8" i="13"/>
  <c r="DO8" i="13"/>
  <c r="DJ8" i="13"/>
  <c r="DI8" i="13"/>
  <c r="DH8" i="13"/>
  <c r="DG8" i="13"/>
  <c r="DF8" i="13"/>
  <c r="DE8" i="13"/>
  <c r="DD8" i="13"/>
  <c r="DC8" i="13"/>
  <c r="DB8" i="13"/>
  <c r="DA8" i="13"/>
  <c r="CZ8" i="13"/>
  <c r="CY8" i="13"/>
  <c r="CX8" i="13"/>
  <c r="CW8" i="13"/>
  <c r="CV8" i="13"/>
  <c r="CU8" i="13"/>
  <c r="CT8" i="13"/>
  <c r="CS8" i="13"/>
  <c r="CR8" i="13"/>
  <c r="CQ8" i="13"/>
  <c r="EC7" i="13"/>
  <c r="EB7" i="13"/>
  <c r="EA7" i="13"/>
  <c r="DZ7" i="13"/>
  <c r="DY7" i="13"/>
  <c r="DX7" i="13"/>
  <c r="DW7" i="13"/>
  <c r="DO7" i="13"/>
  <c r="DJ7" i="13"/>
  <c r="DI7" i="13"/>
  <c r="DH7" i="13"/>
  <c r="DG7" i="13"/>
  <c r="DF7" i="13"/>
  <c r="DE7" i="13"/>
  <c r="DD7" i="13"/>
  <c r="DC7" i="13"/>
  <c r="DB7" i="13"/>
  <c r="DA7" i="13"/>
  <c r="CZ7" i="13"/>
  <c r="CY7" i="13"/>
  <c r="CX7" i="13"/>
  <c r="CW7" i="13"/>
  <c r="CV7" i="13"/>
  <c r="CU7" i="13"/>
  <c r="CT7" i="13"/>
  <c r="CS7" i="13"/>
  <c r="CR7" i="13"/>
  <c r="CQ7" i="13"/>
  <c r="EC6" i="13"/>
  <c r="EB6" i="13"/>
  <c r="EA6" i="13"/>
  <c r="DZ6" i="13"/>
  <c r="DY6" i="13"/>
  <c r="DX6" i="13"/>
  <c r="DW6" i="13"/>
  <c r="DO6" i="13"/>
  <c r="DJ6" i="13"/>
  <c r="DI6" i="13"/>
  <c r="DH6" i="13"/>
  <c r="DG6" i="13"/>
  <c r="DF6" i="13"/>
  <c r="DE6" i="13"/>
  <c r="DD6" i="13"/>
  <c r="DC6" i="13"/>
  <c r="DB6" i="13"/>
  <c r="DA6" i="13"/>
  <c r="CZ6" i="13"/>
  <c r="CY6" i="13"/>
  <c r="CX6" i="13"/>
  <c r="CW6" i="13"/>
  <c r="CV6" i="13"/>
  <c r="CU6" i="13"/>
  <c r="CT6" i="13"/>
  <c r="CS6" i="13"/>
  <c r="CR6" i="13"/>
  <c r="CQ6" i="13"/>
  <c r="EC5" i="13"/>
  <c r="EB5" i="13"/>
  <c r="EA5" i="13"/>
  <c r="DZ5" i="13"/>
  <c r="DY5" i="13"/>
  <c r="DX5" i="13"/>
  <c r="DW5" i="13"/>
  <c r="DO5" i="13"/>
  <c r="DJ5" i="13"/>
  <c r="DI5" i="13"/>
  <c r="DH5" i="13"/>
  <c r="DG5" i="13"/>
  <c r="DF5" i="13"/>
  <c r="DE5" i="13"/>
  <c r="DD5" i="13"/>
  <c r="DC5" i="13"/>
  <c r="DB5" i="13"/>
  <c r="DA5" i="13"/>
  <c r="CZ5" i="13"/>
  <c r="CY5" i="13"/>
  <c r="CX5" i="13"/>
  <c r="CW5" i="13"/>
  <c r="CV5" i="13"/>
  <c r="CU5" i="13"/>
  <c r="CT5" i="13"/>
  <c r="CS5" i="13"/>
  <c r="CR5" i="13"/>
  <c r="CQ5" i="13"/>
  <c r="EC4" i="13"/>
  <c r="EB4" i="13"/>
  <c r="EA4" i="13"/>
  <c r="DZ4" i="13"/>
  <c r="DY4" i="13"/>
  <c r="DX4" i="13"/>
  <c r="DW4" i="13"/>
  <c r="DO4" i="13"/>
  <c r="DJ4" i="13"/>
  <c r="DI4" i="13"/>
  <c r="DH4" i="13"/>
  <c r="DG4" i="13"/>
  <c r="DF4" i="13"/>
  <c r="DE4" i="13"/>
  <c r="DD4" i="13"/>
  <c r="DC4" i="13"/>
  <c r="DB4" i="13"/>
  <c r="DA4" i="13"/>
  <c r="CZ4" i="13"/>
  <c r="CY4" i="13"/>
  <c r="CX4" i="13"/>
  <c r="CW4" i="13"/>
  <c r="CV4" i="13"/>
  <c r="CU4" i="13"/>
  <c r="CT4" i="13"/>
  <c r="CS4" i="13"/>
  <c r="CR4" i="13"/>
  <c r="CQ4" i="13"/>
  <c r="EC3" i="13"/>
  <c r="EB3" i="13"/>
  <c r="EA3" i="13"/>
  <c r="DZ3" i="13"/>
  <c r="DY3" i="13"/>
  <c r="DX3" i="13"/>
  <c r="DW3" i="13"/>
  <c r="DO3" i="13"/>
  <c r="DJ3" i="13"/>
  <c r="DI3" i="13"/>
  <c r="DH3" i="13"/>
  <c r="DG3" i="13"/>
  <c r="DF3" i="13"/>
  <c r="DE3" i="13"/>
  <c r="DD3" i="13"/>
  <c r="DC3" i="13"/>
  <c r="DB3" i="13"/>
  <c r="DA3" i="13"/>
  <c r="CZ3" i="13"/>
  <c r="CY3" i="13"/>
  <c r="CX3" i="13"/>
  <c r="CW3" i="13"/>
  <c r="CV3" i="13"/>
  <c r="CU3" i="13"/>
  <c r="CT3" i="13"/>
  <c r="CS3" i="13"/>
  <c r="CR3" i="13"/>
  <c r="CQ3" i="13"/>
  <c r="EC2" i="13"/>
  <c r="EB2" i="13"/>
  <c r="EA2" i="13"/>
  <c r="DZ2" i="13"/>
  <c r="DY2" i="13"/>
  <c r="DX2" i="13"/>
  <c r="DW2" i="13"/>
  <c r="DV2" i="13"/>
  <c r="DV31" i="13" s="1"/>
  <c r="DU2" i="13"/>
  <c r="DU32" i="13" s="1"/>
  <c r="DT2" i="13"/>
  <c r="DT31" i="13" s="1"/>
  <c r="DS2" i="13"/>
  <c r="DS32" i="13" s="1"/>
  <c r="DR2" i="13"/>
  <c r="DR31" i="13" s="1"/>
  <c r="DQ2" i="13"/>
  <c r="DQ32" i="13" s="1"/>
  <c r="DP2" i="13"/>
  <c r="DP31" i="13" s="1"/>
  <c r="DO2" i="13"/>
  <c r="DJ2" i="13"/>
  <c r="DI2" i="13"/>
  <c r="DH2" i="13"/>
  <c r="DG2" i="13"/>
  <c r="DF2" i="13"/>
  <c r="DE2" i="13"/>
  <c r="DD2" i="13"/>
  <c r="DC2" i="13"/>
  <c r="DB2" i="13"/>
  <c r="DA2" i="13"/>
  <c r="CZ2" i="13"/>
  <c r="CY2" i="13"/>
  <c r="CX2" i="13"/>
  <c r="CW2" i="13"/>
  <c r="CV2" i="13"/>
  <c r="EC32" i="12"/>
  <c r="EB32" i="12"/>
  <c r="EA32" i="12"/>
  <c r="DZ32" i="12"/>
  <c r="DY32" i="12"/>
  <c r="DX32" i="12"/>
  <c r="DW32" i="12"/>
  <c r="DO32" i="12"/>
  <c r="DJ32" i="12"/>
  <c r="DI32" i="12"/>
  <c r="DH32" i="12"/>
  <c r="DG32" i="12"/>
  <c r="DF32" i="12"/>
  <c r="DE32" i="12"/>
  <c r="DD32" i="12"/>
  <c r="DC32" i="12"/>
  <c r="DB32" i="12"/>
  <c r="DA32" i="12"/>
  <c r="CZ32" i="12"/>
  <c r="CY32" i="12"/>
  <c r="CX32" i="12"/>
  <c r="CW32" i="12"/>
  <c r="CV32" i="12"/>
  <c r="DL32" i="12" s="1"/>
  <c r="CU32" i="12"/>
  <c r="CT32" i="12"/>
  <c r="CS32" i="12"/>
  <c r="CR32" i="12"/>
  <c r="CP32" i="12" s="1"/>
  <c r="CQ32" i="12"/>
  <c r="EC31" i="12"/>
  <c r="EB31" i="12"/>
  <c r="EA31" i="12"/>
  <c r="DZ31" i="12"/>
  <c r="DY31" i="12"/>
  <c r="DX31" i="12"/>
  <c r="DW31" i="12"/>
  <c r="DO31" i="12"/>
  <c r="DJ31" i="12"/>
  <c r="DI31" i="12"/>
  <c r="DH31" i="12"/>
  <c r="DG31" i="12"/>
  <c r="DF31" i="12"/>
  <c r="DE31" i="12"/>
  <c r="DD31" i="12"/>
  <c r="DC31" i="12"/>
  <c r="DB31" i="12"/>
  <c r="DA31" i="12"/>
  <c r="CZ31" i="12"/>
  <c r="CY31" i="12"/>
  <c r="CX31" i="12"/>
  <c r="CW31" i="12"/>
  <c r="CV31" i="12"/>
  <c r="DL31" i="12" s="1"/>
  <c r="CU31" i="12"/>
  <c r="CT31" i="12"/>
  <c r="CS31" i="12"/>
  <c r="CR31" i="12"/>
  <c r="CQ31" i="12"/>
  <c r="CP31" i="12" s="1"/>
  <c r="EC30" i="12"/>
  <c r="EB30" i="12"/>
  <c r="EA30" i="12"/>
  <c r="DZ30" i="12"/>
  <c r="DY30" i="12"/>
  <c r="DX30" i="12"/>
  <c r="DW30" i="12"/>
  <c r="DO30" i="12"/>
  <c r="DJ30" i="12"/>
  <c r="DI30" i="12"/>
  <c r="DH30" i="12"/>
  <c r="DG30" i="12"/>
  <c r="DF30" i="12"/>
  <c r="DE30" i="12"/>
  <c r="DD30" i="12"/>
  <c r="DC30" i="12"/>
  <c r="DB30" i="12"/>
  <c r="DA30" i="12"/>
  <c r="CZ30" i="12"/>
  <c r="CY30" i="12"/>
  <c r="CX30" i="12"/>
  <c r="CW30" i="12"/>
  <c r="CV30" i="12"/>
  <c r="DL30" i="12" s="1"/>
  <c r="CU30" i="12"/>
  <c r="CT30" i="12"/>
  <c r="CS30" i="12"/>
  <c r="CR30" i="12"/>
  <c r="CQ30" i="12"/>
  <c r="CP30" i="12" s="1"/>
  <c r="EC29" i="12"/>
  <c r="EB29" i="12"/>
  <c r="EA29" i="12"/>
  <c r="DZ29" i="12"/>
  <c r="DY29" i="12"/>
  <c r="DX29" i="12"/>
  <c r="DW29" i="12"/>
  <c r="DO29" i="12"/>
  <c r="DJ29" i="12"/>
  <c r="DI29" i="12"/>
  <c r="DH29" i="12"/>
  <c r="DG29" i="12"/>
  <c r="DF29" i="12"/>
  <c r="DE29" i="12"/>
  <c r="DD29" i="12"/>
  <c r="DC29" i="12"/>
  <c r="DB29" i="12"/>
  <c r="DA29" i="12"/>
  <c r="CZ29" i="12"/>
  <c r="CY29" i="12"/>
  <c r="CX29" i="12"/>
  <c r="CW29" i="12"/>
  <c r="CV29" i="12"/>
  <c r="DL29" i="12" s="1"/>
  <c r="CU29" i="12"/>
  <c r="CT29" i="12"/>
  <c r="CS29" i="12"/>
  <c r="CR29" i="12"/>
  <c r="CQ29" i="12"/>
  <c r="CP29" i="12" s="1"/>
  <c r="EC28" i="12"/>
  <c r="EB28" i="12"/>
  <c r="EA28" i="12"/>
  <c r="DZ28" i="12"/>
  <c r="DY28" i="12"/>
  <c r="DX28" i="12"/>
  <c r="DW28" i="12"/>
  <c r="DO28" i="12"/>
  <c r="DJ28" i="12"/>
  <c r="DI28" i="12"/>
  <c r="DH28" i="12"/>
  <c r="DG28" i="12"/>
  <c r="DF28" i="12"/>
  <c r="DE28" i="12"/>
  <c r="DD28" i="12"/>
  <c r="DC28" i="12"/>
  <c r="DB28" i="12"/>
  <c r="DA28" i="12"/>
  <c r="CZ28" i="12"/>
  <c r="CY28" i="12"/>
  <c r="CX28" i="12"/>
  <c r="CW28" i="12"/>
  <c r="CV28" i="12"/>
  <c r="DK28" i="12" s="1"/>
  <c r="DM28" i="12" s="1"/>
  <c r="CU28" i="12"/>
  <c r="CT28" i="12"/>
  <c r="CS28" i="12"/>
  <c r="CR28" i="12"/>
  <c r="CQ28" i="12"/>
  <c r="CP28" i="12" s="1"/>
  <c r="EC27" i="12"/>
  <c r="EB27" i="12"/>
  <c r="EA27" i="12"/>
  <c r="DZ27" i="12"/>
  <c r="DY27" i="12"/>
  <c r="DX27" i="12"/>
  <c r="DW27" i="12"/>
  <c r="DO27" i="12"/>
  <c r="DJ27" i="12"/>
  <c r="DI27" i="12"/>
  <c r="DH27" i="12"/>
  <c r="DG27" i="12"/>
  <c r="DF27" i="12"/>
  <c r="DE27" i="12"/>
  <c r="DD27" i="12"/>
  <c r="DC27" i="12"/>
  <c r="DB27" i="12"/>
  <c r="DA27" i="12"/>
  <c r="CZ27" i="12"/>
  <c r="CY27" i="12"/>
  <c r="CX27" i="12"/>
  <c r="CW27" i="12"/>
  <c r="CV27" i="12"/>
  <c r="CU27" i="12"/>
  <c r="CT27" i="12"/>
  <c r="CS27" i="12"/>
  <c r="CR27" i="12"/>
  <c r="CQ27" i="12"/>
  <c r="EC26" i="12"/>
  <c r="EB26" i="12"/>
  <c r="EA26" i="12"/>
  <c r="DZ26" i="12"/>
  <c r="DY26" i="12"/>
  <c r="DX26" i="12"/>
  <c r="DW26" i="12"/>
  <c r="DO26" i="12"/>
  <c r="DJ26" i="12"/>
  <c r="DI26" i="12"/>
  <c r="DH26" i="12"/>
  <c r="DG26" i="12"/>
  <c r="DF26" i="12"/>
  <c r="DE26" i="12"/>
  <c r="DD26" i="12"/>
  <c r="DC26" i="12"/>
  <c r="DB26" i="12"/>
  <c r="DA26" i="12"/>
  <c r="CZ26" i="12"/>
  <c r="CY26" i="12"/>
  <c r="CX26" i="12"/>
  <c r="CW26" i="12"/>
  <c r="CV26" i="12"/>
  <c r="CU26" i="12"/>
  <c r="CT26" i="12"/>
  <c r="CS26" i="12"/>
  <c r="CR26" i="12"/>
  <c r="CQ26" i="12"/>
  <c r="EC25" i="12"/>
  <c r="EB25" i="12"/>
  <c r="EA25" i="12"/>
  <c r="DZ25" i="12"/>
  <c r="DY25" i="12"/>
  <c r="DX25" i="12"/>
  <c r="DW25" i="12"/>
  <c r="DO25" i="12"/>
  <c r="DJ25" i="12"/>
  <c r="DI25" i="12"/>
  <c r="DH25" i="12"/>
  <c r="DG25" i="12"/>
  <c r="DF25" i="12"/>
  <c r="DE25" i="12"/>
  <c r="DD25" i="12"/>
  <c r="DC25" i="12"/>
  <c r="DB25" i="12"/>
  <c r="DA25" i="12"/>
  <c r="CZ25" i="12"/>
  <c r="CY25" i="12"/>
  <c r="CX25" i="12"/>
  <c r="CW25" i="12"/>
  <c r="CV25" i="12"/>
  <c r="CU25" i="12"/>
  <c r="CT25" i="12"/>
  <c r="CS25" i="12"/>
  <c r="CR25" i="12"/>
  <c r="CQ25" i="12"/>
  <c r="EC24" i="12"/>
  <c r="EB24" i="12"/>
  <c r="EA24" i="12"/>
  <c r="DZ24" i="12"/>
  <c r="DY24" i="12"/>
  <c r="DX24" i="12"/>
  <c r="DW24" i="12"/>
  <c r="DO24" i="12"/>
  <c r="DJ24" i="12"/>
  <c r="DI24" i="12"/>
  <c r="DH24" i="12"/>
  <c r="DG24" i="12"/>
  <c r="DF24" i="12"/>
  <c r="DE24" i="12"/>
  <c r="DD24" i="12"/>
  <c r="DC24" i="12"/>
  <c r="DB24" i="12"/>
  <c r="DA24" i="12"/>
  <c r="CZ24" i="12"/>
  <c r="CY24" i="12"/>
  <c r="CX24" i="12"/>
  <c r="CW24" i="12"/>
  <c r="CV24" i="12"/>
  <c r="CU24" i="12"/>
  <c r="CT24" i="12"/>
  <c r="CS24" i="12"/>
  <c r="CR24" i="12"/>
  <c r="CQ24" i="12"/>
  <c r="EC23" i="12"/>
  <c r="EB23" i="12"/>
  <c r="EA23" i="12"/>
  <c r="DZ23" i="12"/>
  <c r="DY23" i="12"/>
  <c r="DX23" i="12"/>
  <c r="DW23" i="12"/>
  <c r="DO23" i="12"/>
  <c r="DJ23" i="12"/>
  <c r="DI23" i="12"/>
  <c r="DH23" i="12"/>
  <c r="DG23" i="12"/>
  <c r="DF23" i="12"/>
  <c r="DE23" i="12"/>
  <c r="DD23" i="12"/>
  <c r="DC23" i="12"/>
  <c r="DB23" i="12"/>
  <c r="DA23" i="12"/>
  <c r="CZ23" i="12"/>
  <c r="CY23" i="12"/>
  <c r="CX23" i="12"/>
  <c r="CW23" i="12"/>
  <c r="CV23" i="12"/>
  <c r="CU23" i="12"/>
  <c r="CT23" i="12"/>
  <c r="CS23" i="12"/>
  <c r="CR23" i="12"/>
  <c r="CQ23" i="12"/>
  <c r="EC22" i="12"/>
  <c r="EB22" i="12"/>
  <c r="EA22" i="12"/>
  <c r="DZ22" i="12"/>
  <c r="DY22" i="12"/>
  <c r="DX22" i="12"/>
  <c r="DW22" i="12"/>
  <c r="DO22" i="12"/>
  <c r="DJ22" i="12"/>
  <c r="DI22" i="12"/>
  <c r="DH22" i="12"/>
  <c r="DG22" i="12"/>
  <c r="DF22" i="12"/>
  <c r="DE22" i="12"/>
  <c r="DD22" i="12"/>
  <c r="DC22" i="12"/>
  <c r="DB22" i="12"/>
  <c r="DA22" i="12"/>
  <c r="CZ22" i="12"/>
  <c r="CY22" i="12"/>
  <c r="CX22" i="12"/>
  <c r="CW22" i="12"/>
  <c r="CV22" i="12"/>
  <c r="CU22" i="12"/>
  <c r="CT22" i="12"/>
  <c r="CS22" i="12"/>
  <c r="CR22" i="12"/>
  <c r="CQ22" i="12"/>
  <c r="EC21" i="12"/>
  <c r="EB21" i="12"/>
  <c r="EA21" i="12"/>
  <c r="DZ21" i="12"/>
  <c r="DY21" i="12"/>
  <c r="DX21" i="12"/>
  <c r="DW21" i="12"/>
  <c r="DO21" i="12"/>
  <c r="DJ21" i="12"/>
  <c r="DI21" i="12"/>
  <c r="DH21" i="12"/>
  <c r="DG21" i="12"/>
  <c r="DF21" i="12"/>
  <c r="DE21" i="12"/>
  <c r="DD21" i="12"/>
  <c r="DC21" i="12"/>
  <c r="DB21" i="12"/>
  <c r="DA21" i="12"/>
  <c r="CZ21" i="12"/>
  <c r="CY21" i="12"/>
  <c r="CX21" i="12"/>
  <c r="CW21" i="12"/>
  <c r="CV21" i="12"/>
  <c r="CU21" i="12"/>
  <c r="CT21" i="12"/>
  <c r="CS21" i="12"/>
  <c r="CR21" i="12"/>
  <c r="CQ21" i="12"/>
  <c r="EC20" i="12"/>
  <c r="EB20" i="12"/>
  <c r="EA20" i="12"/>
  <c r="DZ20" i="12"/>
  <c r="DY20" i="12"/>
  <c r="DX20" i="12"/>
  <c r="DW20" i="12"/>
  <c r="DO20" i="12"/>
  <c r="DJ20" i="12"/>
  <c r="DI20" i="12"/>
  <c r="DH20" i="12"/>
  <c r="DG20" i="12"/>
  <c r="DF20" i="12"/>
  <c r="DE20" i="12"/>
  <c r="DD20" i="12"/>
  <c r="DC20" i="12"/>
  <c r="DB20" i="12"/>
  <c r="DA20" i="12"/>
  <c r="CZ20" i="12"/>
  <c r="CY20" i="12"/>
  <c r="CX20" i="12"/>
  <c r="CW20" i="12"/>
  <c r="CV20" i="12"/>
  <c r="CU20" i="12"/>
  <c r="CT20" i="12"/>
  <c r="CS20" i="12"/>
  <c r="CR20" i="12"/>
  <c r="CQ20" i="12"/>
  <c r="EC19" i="12"/>
  <c r="EB19" i="12"/>
  <c r="EA19" i="12"/>
  <c r="DZ19" i="12"/>
  <c r="DY19" i="12"/>
  <c r="DX19" i="12"/>
  <c r="DW19" i="12"/>
  <c r="DO19" i="12"/>
  <c r="DJ19" i="12"/>
  <c r="DI19" i="12"/>
  <c r="DH19" i="12"/>
  <c r="DG19" i="12"/>
  <c r="DF19" i="12"/>
  <c r="DE19" i="12"/>
  <c r="DD19" i="12"/>
  <c r="DC19" i="12"/>
  <c r="DB19" i="12"/>
  <c r="DA19" i="12"/>
  <c r="CZ19" i="12"/>
  <c r="CY19" i="12"/>
  <c r="CX19" i="12"/>
  <c r="CW19" i="12"/>
  <c r="CV19" i="12"/>
  <c r="CU19" i="12"/>
  <c r="CT19" i="12"/>
  <c r="CS19" i="12"/>
  <c r="CR19" i="12"/>
  <c r="CQ19" i="12"/>
  <c r="EC18" i="12"/>
  <c r="EB18" i="12"/>
  <c r="EA18" i="12"/>
  <c r="DZ18" i="12"/>
  <c r="DY18" i="12"/>
  <c r="DX18" i="12"/>
  <c r="DW18" i="12"/>
  <c r="DO18" i="12"/>
  <c r="DJ18" i="12"/>
  <c r="DI18" i="12"/>
  <c r="DH18" i="12"/>
  <c r="DG18" i="12"/>
  <c r="DF18" i="12"/>
  <c r="DE18" i="12"/>
  <c r="DD18" i="12"/>
  <c r="DC18" i="12"/>
  <c r="DB18" i="12"/>
  <c r="DA18" i="12"/>
  <c r="CZ18" i="12"/>
  <c r="CY18" i="12"/>
  <c r="CX18" i="12"/>
  <c r="CW18" i="12"/>
  <c r="CV18" i="12"/>
  <c r="CU18" i="12"/>
  <c r="CT18" i="12"/>
  <c r="CS18" i="12"/>
  <c r="CR18" i="12"/>
  <c r="CQ18" i="12"/>
  <c r="EC17" i="12"/>
  <c r="EB17" i="12"/>
  <c r="EA17" i="12"/>
  <c r="DZ17" i="12"/>
  <c r="DY17" i="12"/>
  <c r="DX17" i="12"/>
  <c r="DW17" i="12"/>
  <c r="DO17" i="12"/>
  <c r="DJ17" i="12"/>
  <c r="DI17" i="12"/>
  <c r="DH17" i="12"/>
  <c r="DG17" i="12"/>
  <c r="DF17" i="12"/>
  <c r="DE17" i="12"/>
  <c r="DD17" i="12"/>
  <c r="DC17" i="12"/>
  <c r="DB17" i="12"/>
  <c r="DA17" i="12"/>
  <c r="CZ17" i="12"/>
  <c r="CY17" i="12"/>
  <c r="CX17" i="12"/>
  <c r="CW17" i="12"/>
  <c r="CV17" i="12"/>
  <c r="CU17" i="12"/>
  <c r="CT17" i="12"/>
  <c r="CS17" i="12"/>
  <c r="CR17" i="12"/>
  <c r="CQ17" i="12"/>
  <c r="EC16" i="12"/>
  <c r="EB16" i="12"/>
  <c r="EA16" i="12"/>
  <c r="DZ16" i="12"/>
  <c r="DY16" i="12"/>
  <c r="DX16" i="12"/>
  <c r="DW16" i="12"/>
  <c r="DO16" i="12"/>
  <c r="DJ16" i="12"/>
  <c r="DI16" i="12"/>
  <c r="DH16" i="12"/>
  <c r="DG16" i="12"/>
  <c r="DF16" i="12"/>
  <c r="DE16" i="12"/>
  <c r="DD16" i="12"/>
  <c r="DC16" i="12"/>
  <c r="DB16" i="12"/>
  <c r="DA16" i="12"/>
  <c r="CZ16" i="12"/>
  <c r="CY16" i="12"/>
  <c r="CX16" i="12"/>
  <c r="CW16" i="12"/>
  <c r="CV16" i="12"/>
  <c r="CU16" i="12"/>
  <c r="CT16" i="12"/>
  <c r="CS16" i="12"/>
  <c r="CR16" i="12"/>
  <c r="CQ16" i="12"/>
  <c r="EC15" i="12"/>
  <c r="EB15" i="12"/>
  <c r="EA15" i="12"/>
  <c r="DZ15" i="12"/>
  <c r="DY15" i="12"/>
  <c r="DX15" i="12"/>
  <c r="DW15" i="12"/>
  <c r="DO15" i="12"/>
  <c r="DJ15" i="12"/>
  <c r="DI15" i="12"/>
  <c r="DH15" i="12"/>
  <c r="DG15" i="12"/>
  <c r="DF15" i="12"/>
  <c r="DE15" i="12"/>
  <c r="DD15" i="12"/>
  <c r="DC15" i="12"/>
  <c r="DB15" i="12"/>
  <c r="DA15" i="12"/>
  <c r="CZ15" i="12"/>
  <c r="CY15" i="12"/>
  <c r="CX15" i="12"/>
  <c r="CW15" i="12"/>
  <c r="CV15" i="12"/>
  <c r="CU15" i="12"/>
  <c r="CT15" i="12"/>
  <c r="CS15" i="12"/>
  <c r="CR15" i="12"/>
  <c r="CQ15" i="12"/>
  <c r="EC14" i="12"/>
  <c r="EB14" i="12"/>
  <c r="EA14" i="12"/>
  <c r="DZ14" i="12"/>
  <c r="DY14" i="12"/>
  <c r="DX14" i="12"/>
  <c r="DW14" i="12"/>
  <c r="DO14" i="12"/>
  <c r="DJ14" i="12"/>
  <c r="DI14" i="12"/>
  <c r="DH14" i="12"/>
  <c r="DG14" i="12"/>
  <c r="DF14" i="12"/>
  <c r="DE14" i="12"/>
  <c r="DD14" i="12"/>
  <c r="DC14" i="12"/>
  <c r="DB14" i="12"/>
  <c r="DA14" i="12"/>
  <c r="CZ14" i="12"/>
  <c r="CY14" i="12"/>
  <c r="CX14" i="12"/>
  <c r="CW14" i="12"/>
  <c r="CV14" i="12"/>
  <c r="CU14" i="12"/>
  <c r="CT14" i="12"/>
  <c r="CS14" i="12"/>
  <c r="CR14" i="12"/>
  <c r="CQ14" i="12"/>
  <c r="EC13" i="12"/>
  <c r="EB13" i="12"/>
  <c r="EA13" i="12"/>
  <c r="DZ13" i="12"/>
  <c r="DY13" i="12"/>
  <c r="DX13" i="12"/>
  <c r="DW13" i="12"/>
  <c r="DO13" i="12"/>
  <c r="DJ13" i="12"/>
  <c r="DI13" i="12"/>
  <c r="DH13" i="12"/>
  <c r="DG13" i="12"/>
  <c r="DF13" i="12"/>
  <c r="DE13" i="12"/>
  <c r="DD13" i="12"/>
  <c r="DC13" i="12"/>
  <c r="DB13" i="12"/>
  <c r="DA13" i="12"/>
  <c r="CZ13" i="12"/>
  <c r="CY13" i="12"/>
  <c r="CX13" i="12"/>
  <c r="CW13" i="12"/>
  <c r="CV13" i="12"/>
  <c r="CU13" i="12"/>
  <c r="CT13" i="12"/>
  <c r="CS13" i="12"/>
  <c r="CR13" i="12"/>
  <c r="CQ13" i="12"/>
  <c r="EC12" i="12"/>
  <c r="EB12" i="12"/>
  <c r="EA12" i="12"/>
  <c r="DZ12" i="12"/>
  <c r="DY12" i="12"/>
  <c r="DX12" i="12"/>
  <c r="DW12" i="12"/>
  <c r="DO12" i="12"/>
  <c r="DJ12" i="12"/>
  <c r="DI12" i="12"/>
  <c r="DH12" i="12"/>
  <c r="DG12" i="12"/>
  <c r="DF12" i="12"/>
  <c r="DE12" i="12"/>
  <c r="DD12" i="12"/>
  <c r="DC12" i="12"/>
  <c r="DB12" i="12"/>
  <c r="DA12" i="12"/>
  <c r="CZ12" i="12"/>
  <c r="CY12" i="12"/>
  <c r="CX12" i="12"/>
  <c r="CW12" i="12"/>
  <c r="CV12" i="12"/>
  <c r="CU12" i="12"/>
  <c r="CT12" i="12"/>
  <c r="CS12" i="12"/>
  <c r="CR12" i="12"/>
  <c r="CQ12" i="12"/>
  <c r="EC11" i="12"/>
  <c r="EB11" i="12"/>
  <c r="EA11" i="12"/>
  <c r="DZ11" i="12"/>
  <c r="DY11" i="12"/>
  <c r="DX11" i="12"/>
  <c r="DW11" i="12"/>
  <c r="DO11" i="12"/>
  <c r="DJ11" i="12"/>
  <c r="DI11" i="12"/>
  <c r="DH11" i="12"/>
  <c r="DG11" i="12"/>
  <c r="DF11" i="12"/>
  <c r="DE11" i="12"/>
  <c r="DD11" i="12"/>
  <c r="DC11" i="12"/>
  <c r="DB11" i="12"/>
  <c r="DA11" i="12"/>
  <c r="CZ11" i="12"/>
  <c r="CY11" i="12"/>
  <c r="CX11" i="12"/>
  <c r="CW11" i="12"/>
  <c r="CV11" i="12"/>
  <c r="CU11" i="12"/>
  <c r="CT11" i="12"/>
  <c r="CS11" i="12"/>
  <c r="CR11" i="12"/>
  <c r="CQ11" i="12"/>
  <c r="EC10" i="12"/>
  <c r="EB10" i="12"/>
  <c r="EA10" i="12"/>
  <c r="DZ10" i="12"/>
  <c r="DY10" i="12"/>
  <c r="DX10" i="12"/>
  <c r="DW10" i="12"/>
  <c r="DO10" i="12"/>
  <c r="DJ10" i="12"/>
  <c r="DI10" i="12"/>
  <c r="DH10" i="12"/>
  <c r="DG10" i="12"/>
  <c r="DF10" i="12"/>
  <c r="DE10" i="12"/>
  <c r="DD10" i="12"/>
  <c r="DC10" i="12"/>
  <c r="DB10" i="12"/>
  <c r="DA10" i="12"/>
  <c r="CZ10" i="12"/>
  <c r="CY10" i="12"/>
  <c r="CX10" i="12"/>
  <c r="CW10" i="12"/>
  <c r="CV10" i="12"/>
  <c r="CU10" i="12"/>
  <c r="CT10" i="12"/>
  <c r="CS10" i="12"/>
  <c r="CR10" i="12"/>
  <c r="CQ10" i="12"/>
  <c r="EC9" i="12"/>
  <c r="EB9" i="12"/>
  <c r="EA9" i="12"/>
  <c r="DZ9" i="12"/>
  <c r="DY9" i="12"/>
  <c r="DX9" i="12"/>
  <c r="DW9" i="12"/>
  <c r="DO9" i="12"/>
  <c r="DJ9" i="12"/>
  <c r="DI9" i="12"/>
  <c r="DH9" i="12"/>
  <c r="DG9" i="12"/>
  <c r="DF9" i="12"/>
  <c r="DE9" i="12"/>
  <c r="DD9" i="12"/>
  <c r="DC9" i="12"/>
  <c r="DB9" i="12"/>
  <c r="DA9" i="12"/>
  <c r="CZ9" i="12"/>
  <c r="CY9" i="12"/>
  <c r="CX9" i="12"/>
  <c r="CW9" i="12"/>
  <c r="CV9" i="12"/>
  <c r="CU9" i="12"/>
  <c r="CT9" i="12"/>
  <c r="CS9" i="12"/>
  <c r="CR9" i="12"/>
  <c r="CQ9" i="12"/>
  <c r="EC8" i="12"/>
  <c r="EB8" i="12"/>
  <c r="EA8" i="12"/>
  <c r="DZ8" i="12"/>
  <c r="DY8" i="12"/>
  <c r="DX8" i="12"/>
  <c r="DW8" i="12"/>
  <c r="DO8" i="12"/>
  <c r="DJ8" i="12"/>
  <c r="DI8" i="12"/>
  <c r="DH8" i="12"/>
  <c r="DG8" i="12"/>
  <c r="DF8" i="12"/>
  <c r="DE8" i="12"/>
  <c r="DD8" i="12"/>
  <c r="DC8" i="12"/>
  <c r="DB8" i="12"/>
  <c r="DA8" i="12"/>
  <c r="CZ8" i="12"/>
  <c r="CY8" i="12"/>
  <c r="CX8" i="12"/>
  <c r="CW8" i="12"/>
  <c r="CV8" i="12"/>
  <c r="CU8" i="12"/>
  <c r="CT8" i="12"/>
  <c r="CS8" i="12"/>
  <c r="CR8" i="12"/>
  <c r="CQ8" i="12"/>
  <c r="EC7" i="12"/>
  <c r="EB7" i="12"/>
  <c r="EA7" i="12"/>
  <c r="DZ7" i="12"/>
  <c r="DY7" i="12"/>
  <c r="DX7" i="12"/>
  <c r="DW7" i="12"/>
  <c r="DO7" i="12"/>
  <c r="DJ7" i="12"/>
  <c r="DI7" i="12"/>
  <c r="DH7" i="12"/>
  <c r="DG7" i="12"/>
  <c r="DF7" i="12"/>
  <c r="DE7" i="12"/>
  <c r="DD7" i="12"/>
  <c r="DC7" i="12"/>
  <c r="DB7" i="12"/>
  <c r="DA7" i="12"/>
  <c r="CZ7" i="12"/>
  <c r="CY7" i="12"/>
  <c r="CX7" i="12"/>
  <c r="CW7" i="12"/>
  <c r="CV7" i="12"/>
  <c r="CU7" i="12"/>
  <c r="CT7" i="12"/>
  <c r="CS7" i="12"/>
  <c r="CR7" i="12"/>
  <c r="CQ7" i="12"/>
  <c r="EC6" i="12"/>
  <c r="EB6" i="12"/>
  <c r="EA6" i="12"/>
  <c r="DZ6" i="12"/>
  <c r="DY6" i="12"/>
  <c r="DX6" i="12"/>
  <c r="DW6" i="12"/>
  <c r="DO6" i="12"/>
  <c r="DJ6" i="12"/>
  <c r="DI6" i="12"/>
  <c r="DH6" i="12"/>
  <c r="DG6" i="12"/>
  <c r="DF6" i="12"/>
  <c r="DE6" i="12"/>
  <c r="DD6" i="12"/>
  <c r="DC6" i="12"/>
  <c r="DB6" i="12"/>
  <c r="DA6" i="12"/>
  <c r="CZ6" i="12"/>
  <c r="CY6" i="12"/>
  <c r="CX6" i="12"/>
  <c r="CW6" i="12"/>
  <c r="CV6" i="12"/>
  <c r="CU6" i="12"/>
  <c r="CT6" i="12"/>
  <c r="CS6" i="12"/>
  <c r="CR6" i="12"/>
  <c r="CQ6" i="12"/>
  <c r="EC5" i="12"/>
  <c r="EB5" i="12"/>
  <c r="EA5" i="12"/>
  <c r="DZ5" i="12"/>
  <c r="DY5" i="12"/>
  <c r="DX5" i="12"/>
  <c r="DW5" i="12"/>
  <c r="DO5" i="12"/>
  <c r="DJ5" i="12"/>
  <c r="DI5" i="12"/>
  <c r="DH5" i="12"/>
  <c r="DG5" i="12"/>
  <c r="DF5" i="12"/>
  <c r="DE5" i="12"/>
  <c r="DD5" i="12"/>
  <c r="DC5" i="12"/>
  <c r="DB5" i="12"/>
  <c r="DA5" i="12"/>
  <c r="CZ5" i="12"/>
  <c r="CY5" i="12"/>
  <c r="CX5" i="12"/>
  <c r="CW5" i="12"/>
  <c r="CV5" i="12"/>
  <c r="CU5" i="12"/>
  <c r="CT5" i="12"/>
  <c r="CS5" i="12"/>
  <c r="CR5" i="12"/>
  <c r="CQ5" i="12"/>
  <c r="EC4" i="12"/>
  <c r="EB4" i="12"/>
  <c r="EA4" i="12"/>
  <c r="DZ4" i="12"/>
  <c r="DY4" i="12"/>
  <c r="DX4" i="12"/>
  <c r="DW4" i="12"/>
  <c r="DO4" i="12"/>
  <c r="DJ4" i="12"/>
  <c r="DI4" i="12"/>
  <c r="DH4" i="12"/>
  <c r="DG4" i="12"/>
  <c r="DF4" i="12"/>
  <c r="DE4" i="12"/>
  <c r="DD4" i="12"/>
  <c r="DC4" i="12"/>
  <c r="DB4" i="12"/>
  <c r="DA4" i="12"/>
  <c r="CZ4" i="12"/>
  <c r="CY4" i="12"/>
  <c r="CX4" i="12"/>
  <c r="CW4" i="12"/>
  <c r="CV4" i="12"/>
  <c r="CU4" i="12"/>
  <c r="CT4" i="12"/>
  <c r="CS4" i="12"/>
  <c r="CR4" i="12"/>
  <c r="CQ4" i="12"/>
  <c r="CP4" i="12" s="1"/>
  <c r="EC3" i="12"/>
  <c r="EB3" i="12"/>
  <c r="EA3" i="12"/>
  <c r="DZ3" i="12"/>
  <c r="DY3" i="12"/>
  <c r="DX3" i="12"/>
  <c r="DW3" i="12"/>
  <c r="DO3" i="12"/>
  <c r="DJ3" i="12"/>
  <c r="DI3" i="12"/>
  <c r="DH3" i="12"/>
  <c r="DG3" i="12"/>
  <c r="DF3" i="12"/>
  <c r="DE3" i="12"/>
  <c r="DD3" i="12"/>
  <c r="DC3" i="12"/>
  <c r="DB3" i="12"/>
  <c r="DA3" i="12"/>
  <c r="CZ3" i="12"/>
  <c r="CY3" i="12"/>
  <c r="CX3" i="12"/>
  <c r="CW3" i="12"/>
  <c r="CV3" i="12"/>
  <c r="CU3" i="12"/>
  <c r="CT3" i="12"/>
  <c r="CS3" i="12"/>
  <c r="CR3" i="12"/>
  <c r="CQ3" i="12"/>
  <c r="EC2" i="12"/>
  <c r="EB2" i="12"/>
  <c r="EA2" i="12"/>
  <c r="DZ2" i="12"/>
  <c r="DY2" i="12"/>
  <c r="DX2" i="12"/>
  <c r="DW2" i="12"/>
  <c r="DV2" i="12"/>
  <c r="DV26" i="12" s="1"/>
  <c r="DU2" i="12"/>
  <c r="DT2" i="12"/>
  <c r="DT27" i="12" s="1"/>
  <c r="DS2" i="12"/>
  <c r="DR2" i="12"/>
  <c r="DR26" i="12" s="1"/>
  <c r="DQ2" i="12"/>
  <c r="DP2" i="12"/>
  <c r="DP27" i="12" s="1"/>
  <c r="DO2" i="12"/>
  <c r="DJ2" i="12"/>
  <c r="DI2" i="12"/>
  <c r="DH2" i="12"/>
  <c r="DG2" i="12"/>
  <c r="DF2" i="12"/>
  <c r="DE2" i="12"/>
  <c r="DD2" i="12"/>
  <c r="DC2" i="12"/>
  <c r="DB2" i="12"/>
  <c r="DA2" i="12"/>
  <c r="CZ2" i="12"/>
  <c r="CY2" i="12"/>
  <c r="CX2" i="12"/>
  <c r="CW2" i="12"/>
  <c r="CV2" i="12"/>
  <c r="EC32" i="11"/>
  <c r="EB32" i="11"/>
  <c r="EA32" i="11"/>
  <c r="DZ32" i="11"/>
  <c r="DY32" i="11"/>
  <c r="DX32" i="11"/>
  <c r="DW32" i="11"/>
  <c r="DO32" i="11"/>
  <c r="DJ32" i="11"/>
  <c r="DI32" i="11"/>
  <c r="DH32" i="11"/>
  <c r="DG32" i="11"/>
  <c r="DF32" i="11"/>
  <c r="DE32" i="11"/>
  <c r="DD32" i="11"/>
  <c r="DC32" i="11"/>
  <c r="DB32" i="11"/>
  <c r="DA32" i="11"/>
  <c r="CZ32" i="11"/>
  <c r="CY32" i="11"/>
  <c r="CX32" i="11"/>
  <c r="CW32" i="11"/>
  <c r="DK32" i="11" s="1"/>
  <c r="DM32" i="11" s="1"/>
  <c r="CV32" i="11"/>
  <c r="CU32" i="11"/>
  <c r="CT32" i="11"/>
  <c r="CS32" i="11"/>
  <c r="CR32" i="11"/>
  <c r="CQ32" i="11"/>
  <c r="CP32" i="11" s="1"/>
  <c r="EC31" i="11"/>
  <c r="EB31" i="11"/>
  <c r="EA31" i="11"/>
  <c r="DZ31" i="11"/>
  <c r="DY31" i="11"/>
  <c r="DX31" i="11"/>
  <c r="DW31" i="11"/>
  <c r="DO31" i="11"/>
  <c r="DJ31" i="11"/>
  <c r="DI31" i="11"/>
  <c r="DH31" i="11"/>
  <c r="DG31" i="11"/>
  <c r="DF31" i="11"/>
  <c r="DE31" i="11"/>
  <c r="DD31" i="11"/>
  <c r="DC31" i="11"/>
  <c r="DB31" i="11"/>
  <c r="DA31" i="11"/>
  <c r="CZ31" i="11"/>
  <c r="CY31" i="11"/>
  <c r="CX31" i="11"/>
  <c r="CW31" i="11"/>
  <c r="CV31" i="11"/>
  <c r="CU31" i="11"/>
  <c r="CT31" i="11"/>
  <c r="CS31" i="11"/>
  <c r="CR31" i="11"/>
  <c r="CQ31" i="11"/>
  <c r="CP31" i="11" s="1"/>
  <c r="EC30" i="11"/>
  <c r="EB30" i="11"/>
  <c r="EA30" i="11"/>
  <c r="DZ30" i="11"/>
  <c r="DY30" i="11"/>
  <c r="DX30" i="11"/>
  <c r="DW30" i="11"/>
  <c r="DO30" i="11"/>
  <c r="DJ30" i="11"/>
  <c r="DI30" i="11"/>
  <c r="DH30" i="11"/>
  <c r="DG30" i="11"/>
  <c r="DF30" i="11"/>
  <c r="DE30" i="11"/>
  <c r="DD30" i="11"/>
  <c r="DC30" i="11"/>
  <c r="DB30" i="11"/>
  <c r="DA30" i="11"/>
  <c r="CZ30" i="11"/>
  <c r="CY30" i="11"/>
  <c r="CX30" i="11"/>
  <c r="CW30" i="11"/>
  <c r="DK30" i="11" s="1"/>
  <c r="DM30" i="11" s="1"/>
  <c r="CV30" i="11"/>
  <c r="CU30" i="11"/>
  <c r="CT30" i="11"/>
  <c r="CS30" i="11"/>
  <c r="CR30" i="11"/>
  <c r="CQ30" i="11"/>
  <c r="CP30" i="11" s="1"/>
  <c r="EC29" i="11"/>
  <c r="EB29" i="11"/>
  <c r="EA29" i="11"/>
  <c r="DZ29" i="11"/>
  <c r="DY29" i="11"/>
  <c r="DX29" i="11"/>
  <c r="DW29" i="11"/>
  <c r="DO29" i="11"/>
  <c r="DJ29" i="11"/>
  <c r="DI29" i="11"/>
  <c r="DH29" i="11"/>
  <c r="DG29" i="11"/>
  <c r="DF29" i="11"/>
  <c r="DE29" i="11"/>
  <c r="DD29" i="11"/>
  <c r="DC29" i="11"/>
  <c r="DB29" i="11"/>
  <c r="DA29" i="11"/>
  <c r="CZ29" i="11"/>
  <c r="CY29" i="11"/>
  <c r="CX29" i="11"/>
  <c r="CW29" i="11"/>
  <c r="CV29" i="11"/>
  <c r="CU29" i="11"/>
  <c r="CT29" i="11"/>
  <c r="CS29" i="11"/>
  <c r="CR29" i="11"/>
  <c r="CQ29" i="11"/>
  <c r="CP29" i="11" s="1"/>
  <c r="EC28" i="11"/>
  <c r="EB28" i="11"/>
  <c r="EA28" i="11"/>
  <c r="DZ28" i="11"/>
  <c r="DY28" i="11"/>
  <c r="DX28" i="11"/>
  <c r="DW28" i="11"/>
  <c r="DO28" i="11"/>
  <c r="DJ28" i="11"/>
  <c r="DI28" i="11"/>
  <c r="DH28" i="11"/>
  <c r="DG28" i="11"/>
  <c r="DF28" i="11"/>
  <c r="DE28" i="11"/>
  <c r="DD28" i="11"/>
  <c r="DC28" i="11"/>
  <c r="DB28" i="11"/>
  <c r="DA28" i="11"/>
  <c r="CZ28" i="11"/>
  <c r="CY28" i="11"/>
  <c r="CX28" i="11"/>
  <c r="CW28" i="11"/>
  <c r="DK28" i="11" s="1"/>
  <c r="DM28" i="11" s="1"/>
  <c r="CV28" i="11"/>
  <c r="CU28" i="11"/>
  <c r="CT28" i="11"/>
  <c r="CS28" i="11"/>
  <c r="CR28" i="11"/>
  <c r="CQ28" i="11"/>
  <c r="CP28" i="11" s="1"/>
  <c r="EC27" i="11"/>
  <c r="EB27" i="11"/>
  <c r="EA27" i="11"/>
  <c r="DZ27" i="11"/>
  <c r="DY27" i="11"/>
  <c r="DX27" i="11"/>
  <c r="DW27" i="11"/>
  <c r="DO27" i="11"/>
  <c r="DJ27" i="11"/>
  <c r="DI27" i="11"/>
  <c r="DH27" i="11"/>
  <c r="DG27" i="11"/>
  <c r="DF27" i="11"/>
  <c r="DE27" i="11"/>
  <c r="DD27" i="11"/>
  <c r="DC27" i="11"/>
  <c r="DB27" i="11"/>
  <c r="DA27" i="11"/>
  <c r="CZ27" i="11"/>
  <c r="CY27" i="11"/>
  <c r="CX27" i="11"/>
  <c r="CW27" i="11"/>
  <c r="CV27" i="11"/>
  <c r="CU27" i="11"/>
  <c r="CT27" i="11"/>
  <c r="CS27" i="11"/>
  <c r="CR27" i="11"/>
  <c r="CQ27" i="11"/>
  <c r="CP27" i="11" s="1"/>
  <c r="EC26" i="11"/>
  <c r="EB26" i="11"/>
  <c r="EA26" i="11"/>
  <c r="DZ26" i="11"/>
  <c r="DY26" i="11"/>
  <c r="DX26" i="11"/>
  <c r="DW26" i="11"/>
  <c r="DO26" i="11"/>
  <c r="DJ26" i="11"/>
  <c r="DI26" i="11"/>
  <c r="DH26" i="11"/>
  <c r="DG26" i="11"/>
  <c r="DF26" i="11"/>
  <c r="DE26" i="11"/>
  <c r="DD26" i="11"/>
  <c r="DC26" i="11"/>
  <c r="DB26" i="11"/>
  <c r="DA26" i="11"/>
  <c r="CZ26" i="11"/>
  <c r="CY26" i="11"/>
  <c r="CX26" i="11"/>
  <c r="CW26" i="11"/>
  <c r="CV26" i="11"/>
  <c r="CU26" i="11"/>
  <c r="CT26" i="11"/>
  <c r="CS26" i="11"/>
  <c r="CR26" i="11"/>
  <c r="CQ26" i="11"/>
  <c r="EC25" i="11"/>
  <c r="EB25" i="11"/>
  <c r="EA25" i="11"/>
  <c r="DZ25" i="11"/>
  <c r="DY25" i="11"/>
  <c r="DX25" i="11"/>
  <c r="DW25" i="11"/>
  <c r="DO25" i="11"/>
  <c r="DJ25" i="11"/>
  <c r="DI25" i="11"/>
  <c r="DH25" i="11"/>
  <c r="DG25" i="11"/>
  <c r="DF25" i="11"/>
  <c r="DE25" i="11"/>
  <c r="DD25" i="11"/>
  <c r="DC25" i="11"/>
  <c r="DB25" i="11"/>
  <c r="DA25" i="11"/>
  <c r="CZ25" i="11"/>
  <c r="CY25" i="11"/>
  <c r="CX25" i="11"/>
  <c r="CW25" i="11"/>
  <c r="CV25" i="11"/>
  <c r="CU25" i="11"/>
  <c r="CT25" i="11"/>
  <c r="CS25" i="11"/>
  <c r="CR25" i="11"/>
  <c r="CQ25" i="11"/>
  <c r="CP25" i="11" s="1"/>
  <c r="EC24" i="11"/>
  <c r="EB24" i="11"/>
  <c r="EA24" i="11"/>
  <c r="DZ24" i="11"/>
  <c r="DY24" i="11"/>
  <c r="DX24" i="11"/>
  <c r="DW24" i="11"/>
  <c r="DO24" i="11"/>
  <c r="DJ24" i="11"/>
  <c r="DI24" i="11"/>
  <c r="DH24" i="11"/>
  <c r="DG24" i="11"/>
  <c r="DF24" i="11"/>
  <c r="DE24" i="11"/>
  <c r="DD24" i="11"/>
  <c r="DC24" i="11"/>
  <c r="DB24" i="11"/>
  <c r="DA24" i="11"/>
  <c r="CZ24" i="11"/>
  <c r="CY24" i="11"/>
  <c r="CX24" i="11"/>
  <c r="CW24" i="11"/>
  <c r="CV24" i="11"/>
  <c r="CU24" i="11"/>
  <c r="CT24" i="11"/>
  <c r="CS24" i="11"/>
  <c r="CR24" i="11"/>
  <c r="CQ24" i="11"/>
  <c r="EC23" i="11"/>
  <c r="EB23" i="11"/>
  <c r="EA23" i="11"/>
  <c r="DZ23" i="11"/>
  <c r="DY23" i="11"/>
  <c r="DX23" i="11"/>
  <c r="DW23" i="11"/>
  <c r="DO23" i="11"/>
  <c r="DJ23" i="11"/>
  <c r="DI23" i="11"/>
  <c r="DH23" i="11"/>
  <c r="DG23" i="11"/>
  <c r="DF23" i="11"/>
  <c r="DE23" i="11"/>
  <c r="DD23" i="11"/>
  <c r="DC23" i="11"/>
  <c r="DB23" i="11"/>
  <c r="DA23" i="11"/>
  <c r="CZ23" i="11"/>
  <c r="CY23" i="11"/>
  <c r="CX23" i="11"/>
  <c r="CW23" i="11"/>
  <c r="CV23" i="11"/>
  <c r="CU23" i="11"/>
  <c r="CT23" i="11"/>
  <c r="CS23" i="11"/>
  <c r="CR23" i="11"/>
  <c r="CQ23" i="11"/>
  <c r="EC22" i="11"/>
  <c r="EB22" i="11"/>
  <c r="EA22" i="11"/>
  <c r="DZ22" i="11"/>
  <c r="DY22" i="11"/>
  <c r="DX22" i="11"/>
  <c r="DW22" i="11"/>
  <c r="DO22" i="11"/>
  <c r="DJ22" i="11"/>
  <c r="DI22" i="11"/>
  <c r="DH22" i="11"/>
  <c r="DG22" i="11"/>
  <c r="DF22" i="11"/>
  <c r="DE22" i="11"/>
  <c r="DD22" i="11"/>
  <c r="DC22" i="11"/>
  <c r="DB22" i="11"/>
  <c r="DA22" i="11"/>
  <c r="CZ22" i="11"/>
  <c r="CY22" i="11"/>
  <c r="CX22" i="11"/>
  <c r="CW22" i="11"/>
  <c r="CV22" i="11"/>
  <c r="CU22" i="11"/>
  <c r="CT22" i="11"/>
  <c r="CS22" i="11"/>
  <c r="CR22" i="11"/>
  <c r="CQ22" i="11"/>
  <c r="CP22" i="11" s="1"/>
  <c r="EC21" i="11"/>
  <c r="EB21" i="11"/>
  <c r="EA21" i="11"/>
  <c r="DZ21" i="11"/>
  <c r="DY21" i="11"/>
  <c r="DX21" i="11"/>
  <c r="DW21" i="11"/>
  <c r="DO21" i="11"/>
  <c r="DJ21" i="11"/>
  <c r="DI21" i="11"/>
  <c r="DH21" i="11"/>
  <c r="DG21" i="11"/>
  <c r="DF21" i="11"/>
  <c r="DE21" i="11"/>
  <c r="DD21" i="11"/>
  <c r="DC21" i="11"/>
  <c r="DB21" i="11"/>
  <c r="DA21" i="11"/>
  <c r="CZ21" i="11"/>
  <c r="CY21" i="11"/>
  <c r="CX21" i="11"/>
  <c r="CW21" i="11"/>
  <c r="CV21" i="11"/>
  <c r="CU21" i="11"/>
  <c r="CT21" i="11"/>
  <c r="CS21" i="11"/>
  <c r="CR21" i="11"/>
  <c r="CQ21" i="11"/>
  <c r="CP21" i="11" s="1"/>
  <c r="EC20" i="11"/>
  <c r="EB20" i="11"/>
  <c r="EA20" i="11"/>
  <c r="DZ20" i="11"/>
  <c r="DY20" i="11"/>
  <c r="DX20" i="11"/>
  <c r="DW20" i="11"/>
  <c r="DO20" i="11"/>
  <c r="DJ20" i="11"/>
  <c r="DI20" i="11"/>
  <c r="DH20" i="11"/>
  <c r="DG20" i="11"/>
  <c r="DF20" i="11"/>
  <c r="DE20" i="11"/>
  <c r="DD20" i="11"/>
  <c r="DC20" i="11"/>
  <c r="DB20" i="11"/>
  <c r="DA20" i="11"/>
  <c r="CZ20" i="11"/>
  <c r="CY20" i="11"/>
  <c r="CX20" i="11"/>
  <c r="CW20" i="11"/>
  <c r="CV20" i="11"/>
  <c r="CU20" i="11"/>
  <c r="CT20" i="11"/>
  <c r="CS20" i="11"/>
  <c r="CR20" i="11"/>
  <c r="CQ20" i="11"/>
  <c r="EC19" i="11"/>
  <c r="EB19" i="11"/>
  <c r="EA19" i="11"/>
  <c r="DZ19" i="11"/>
  <c r="DY19" i="11"/>
  <c r="DX19" i="11"/>
  <c r="DW19" i="11"/>
  <c r="DO19" i="11"/>
  <c r="DJ19" i="11"/>
  <c r="DI19" i="11"/>
  <c r="DH19" i="11"/>
  <c r="DG19" i="11"/>
  <c r="DF19" i="11"/>
  <c r="DE19" i="11"/>
  <c r="DD19" i="11"/>
  <c r="DC19" i="11"/>
  <c r="DB19" i="11"/>
  <c r="DA19" i="11"/>
  <c r="CZ19" i="11"/>
  <c r="CY19" i="11"/>
  <c r="CX19" i="11"/>
  <c r="CW19" i="11"/>
  <c r="CV19" i="11"/>
  <c r="CU19" i="11"/>
  <c r="CT19" i="11"/>
  <c r="CS19" i="11"/>
  <c r="CR19" i="11"/>
  <c r="CQ19" i="11"/>
  <c r="EC18" i="11"/>
  <c r="EB18" i="11"/>
  <c r="EA18" i="11"/>
  <c r="DZ18" i="11"/>
  <c r="DY18" i="11"/>
  <c r="DX18" i="11"/>
  <c r="DW18" i="11"/>
  <c r="DO18" i="11"/>
  <c r="DJ18" i="11"/>
  <c r="DI18" i="11"/>
  <c r="DH18" i="11"/>
  <c r="DG18" i="11"/>
  <c r="DF18" i="11"/>
  <c r="DE18" i="11"/>
  <c r="DD18" i="11"/>
  <c r="DC18" i="11"/>
  <c r="DB18" i="11"/>
  <c r="DA18" i="11"/>
  <c r="CZ18" i="11"/>
  <c r="CY18" i="11"/>
  <c r="CX18" i="11"/>
  <c r="CW18" i="11"/>
  <c r="CV18" i="11"/>
  <c r="CU18" i="11"/>
  <c r="CT18" i="11"/>
  <c r="CS18" i="11"/>
  <c r="CR18" i="11"/>
  <c r="CQ18" i="11"/>
  <c r="EC17" i="11"/>
  <c r="EB17" i="11"/>
  <c r="EA17" i="11"/>
  <c r="DZ17" i="11"/>
  <c r="DY17" i="11"/>
  <c r="DX17" i="11"/>
  <c r="DW17" i="11"/>
  <c r="DO17" i="11"/>
  <c r="DJ17" i="11"/>
  <c r="DI17" i="11"/>
  <c r="DH17" i="11"/>
  <c r="DG17" i="11"/>
  <c r="DF17" i="11"/>
  <c r="DE17" i="11"/>
  <c r="DD17" i="11"/>
  <c r="DC17" i="11"/>
  <c r="DB17" i="11"/>
  <c r="DA17" i="11"/>
  <c r="CZ17" i="11"/>
  <c r="CY17" i="11"/>
  <c r="CX17" i="11"/>
  <c r="CW17" i="11"/>
  <c r="CV17" i="11"/>
  <c r="CU17" i="11"/>
  <c r="CT17" i="11"/>
  <c r="CS17" i="11"/>
  <c r="CR17" i="11"/>
  <c r="CQ17" i="11"/>
  <c r="CP17" i="11" s="1"/>
  <c r="EC16" i="11"/>
  <c r="EB16" i="11"/>
  <c r="EA16" i="11"/>
  <c r="DZ16" i="11"/>
  <c r="DY16" i="11"/>
  <c r="DX16" i="11"/>
  <c r="DW16" i="11"/>
  <c r="DO16" i="11"/>
  <c r="DJ16" i="11"/>
  <c r="DI16" i="11"/>
  <c r="DH16" i="11"/>
  <c r="DG16" i="11"/>
  <c r="DF16" i="11"/>
  <c r="DE16" i="11"/>
  <c r="DD16" i="11"/>
  <c r="DC16" i="11"/>
  <c r="DB16" i="11"/>
  <c r="DA16" i="11"/>
  <c r="CZ16" i="11"/>
  <c r="CY16" i="11"/>
  <c r="CX16" i="11"/>
  <c r="CW16" i="11"/>
  <c r="CV16" i="11"/>
  <c r="CU16" i="11"/>
  <c r="CT16" i="11"/>
  <c r="CS16" i="11"/>
  <c r="CR16" i="11"/>
  <c r="CQ16" i="11"/>
  <c r="EC15" i="11"/>
  <c r="EB15" i="11"/>
  <c r="EA15" i="11"/>
  <c r="DZ15" i="11"/>
  <c r="DY15" i="11"/>
  <c r="DX15" i="11"/>
  <c r="DW15" i="11"/>
  <c r="DO15" i="11"/>
  <c r="DJ15" i="11"/>
  <c r="DI15" i="11"/>
  <c r="DH15" i="11"/>
  <c r="DG15" i="11"/>
  <c r="DF15" i="11"/>
  <c r="DE15" i="11"/>
  <c r="DD15" i="11"/>
  <c r="DC15" i="11"/>
  <c r="DB15" i="11"/>
  <c r="DA15" i="11"/>
  <c r="CZ15" i="11"/>
  <c r="CY15" i="11"/>
  <c r="CX15" i="11"/>
  <c r="CW15" i="11"/>
  <c r="CV15" i="11"/>
  <c r="CU15" i="11"/>
  <c r="CT15" i="11"/>
  <c r="CS15" i="11"/>
  <c r="CR15" i="11"/>
  <c r="CQ15" i="11"/>
  <c r="EC14" i="11"/>
  <c r="EB14" i="11"/>
  <c r="EA14" i="11"/>
  <c r="DZ14" i="11"/>
  <c r="DY14" i="11"/>
  <c r="DX14" i="11"/>
  <c r="DW14" i="11"/>
  <c r="DO14" i="11"/>
  <c r="DJ14" i="11"/>
  <c r="DI14" i="11"/>
  <c r="DH14" i="11"/>
  <c r="DG14" i="11"/>
  <c r="DF14" i="11"/>
  <c r="DE14" i="11"/>
  <c r="DD14" i="11"/>
  <c r="DC14" i="11"/>
  <c r="DB14" i="11"/>
  <c r="DA14" i="11"/>
  <c r="CZ14" i="11"/>
  <c r="CY14" i="11"/>
  <c r="CX14" i="11"/>
  <c r="CW14" i="11"/>
  <c r="CV14" i="11"/>
  <c r="CU14" i="11"/>
  <c r="CT14" i="11"/>
  <c r="CS14" i="11"/>
  <c r="CR14" i="11"/>
  <c r="CQ14" i="11"/>
  <c r="CP14" i="11" s="1"/>
  <c r="EC13" i="11"/>
  <c r="EB13" i="11"/>
  <c r="EA13" i="11"/>
  <c r="DZ13" i="11"/>
  <c r="DY13" i="11"/>
  <c r="DX13" i="11"/>
  <c r="DW13" i="11"/>
  <c r="DO13" i="11"/>
  <c r="DJ13" i="11"/>
  <c r="DI13" i="11"/>
  <c r="DH13" i="11"/>
  <c r="DG13" i="11"/>
  <c r="DF13" i="11"/>
  <c r="DE13" i="11"/>
  <c r="DD13" i="11"/>
  <c r="DC13" i="11"/>
  <c r="DB13" i="11"/>
  <c r="DA13" i="11"/>
  <c r="CZ13" i="11"/>
  <c r="CY13" i="11"/>
  <c r="CX13" i="11"/>
  <c r="CW13" i="11"/>
  <c r="CV13" i="11"/>
  <c r="CU13" i="11"/>
  <c r="CT13" i="11"/>
  <c r="CS13" i="11"/>
  <c r="CR13" i="11"/>
  <c r="CQ13" i="11"/>
  <c r="CP13" i="11" s="1"/>
  <c r="EC12" i="11"/>
  <c r="EB12" i="11"/>
  <c r="EA12" i="11"/>
  <c r="DZ12" i="11"/>
  <c r="DY12" i="11"/>
  <c r="DX12" i="11"/>
  <c r="DW12" i="11"/>
  <c r="DO12" i="11"/>
  <c r="DJ12" i="11"/>
  <c r="DI12" i="11"/>
  <c r="DH12" i="11"/>
  <c r="DG12" i="11"/>
  <c r="DF12" i="11"/>
  <c r="DE12" i="11"/>
  <c r="DD12" i="11"/>
  <c r="DC12" i="11"/>
  <c r="DB12" i="11"/>
  <c r="DA12" i="11"/>
  <c r="CZ12" i="11"/>
  <c r="CY12" i="11"/>
  <c r="CX12" i="11"/>
  <c r="CW12" i="11"/>
  <c r="CV12" i="11"/>
  <c r="CU12" i="11"/>
  <c r="CT12" i="11"/>
  <c r="CS12" i="11"/>
  <c r="CR12" i="11"/>
  <c r="CQ12" i="11"/>
  <c r="EC11" i="11"/>
  <c r="EB11" i="11"/>
  <c r="EA11" i="11"/>
  <c r="DZ11" i="11"/>
  <c r="DY11" i="11"/>
  <c r="DX11" i="11"/>
  <c r="DW11" i="11"/>
  <c r="DO11" i="11"/>
  <c r="DJ11" i="11"/>
  <c r="DI11" i="11"/>
  <c r="DH11" i="11"/>
  <c r="DG11" i="11"/>
  <c r="DF11" i="11"/>
  <c r="DE11" i="11"/>
  <c r="DD11" i="11"/>
  <c r="DC11" i="11"/>
  <c r="DB11" i="11"/>
  <c r="DA11" i="11"/>
  <c r="CZ11" i="11"/>
  <c r="CY11" i="11"/>
  <c r="CX11" i="11"/>
  <c r="CW11" i="11"/>
  <c r="CV11" i="11"/>
  <c r="CU11" i="11"/>
  <c r="CT11" i="11"/>
  <c r="CS11" i="11"/>
  <c r="CR11" i="11"/>
  <c r="CQ11" i="11"/>
  <c r="EC10" i="11"/>
  <c r="EB10" i="11"/>
  <c r="EA10" i="11"/>
  <c r="DZ10" i="11"/>
  <c r="DY10" i="11"/>
  <c r="DX10" i="11"/>
  <c r="DW10" i="11"/>
  <c r="DO10" i="11"/>
  <c r="DJ10" i="11"/>
  <c r="DI10" i="11"/>
  <c r="DH10" i="11"/>
  <c r="DG10" i="11"/>
  <c r="DF10" i="11"/>
  <c r="DE10" i="11"/>
  <c r="DD10" i="11"/>
  <c r="DC10" i="11"/>
  <c r="DB10" i="11"/>
  <c r="DA10" i="11"/>
  <c r="CZ10" i="11"/>
  <c r="CY10" i="11"/>
  <c r="CX10" i="11"/>
  <c r="CW10" i="11"/>
  <c r="CV10" i="11"/>
  <c r="CU10" i="11"/>
  <c r="CT10" i="11"/>
  <c r="CS10" i="11"/>
  <c r="CR10" i="11"/>
  <c r="CQ10" i="11"/>
  <c r="EC9" i="11"/>
  <c r="EB9" i="11"/>
  <c r="EA9" i="11"/>
  <c r="DZ9" i="11"/>
  <c r="DY9" i="11"/>
  <c r="DX9" i="11"/>
  <c r="DW9" i="11"/>
  <c r="DO9" i="11"/>
  <c r="DJ9" i="11"/>
  <c r="DI9" i="11"/>
  <c r="DH9" i="11"/>
  <c r="DG9" i="11"/>
  <c r="DF9" i="11"/>
  <c r="DE9" i="11"/>
  <c r="DD9" i="11"/>
  <c r="DC9" i="11"/>
  <c r="DB9" i="11"/>
  <c r="DA9" i="11"/>
  <c r="CZ9" i="11"/>
  <c r="CY9" i="11"/>
  <c r="CX9" i="11"/>
  <c r="CW9" i="11"/>
  <c r="CV9" i="11"/>
  <c r="CU9" i="11"/>
  <c r="CT9" i="11"/>
  <c r="CS9" i="11"/>
  <c r="CR9" i="11"/>
  <c r="CQ9" i="11"/>
  <c r="CP9" i="11" s="1"/>
  <c r="EC8" i="11"/>
  <c r="EB8" i="11"/>
  <c r="EA8" i="11"/>
  <c r="DZ8" i="11"/>
  <c r="DY8" i="11"/>
  <c r="DX8" i="11"/>
  <c r="DW8" i="11"/>
  <c r="DO8" i="11"/>
  <c r="DJ8" i="11"/>
  <c r="DI8" i="11"/>
  <c r="DH8" i="11"/>
  <c r="DG8" i="11"/>
  <c r="DF8" i="11"/>
  <c r="DE8" i="11"/>
  <c r="DD8" i="11"/>
  <c r="DC8" i="11"/>
  <c r="DB8" i="11"/>
  <c r="DA8" i="11"/>
  <c r="CZ8" i="11"/>
  <c r="CY8" i="11"/>
  <c r="CX8" i="11"/>
  <c r="CW8" i="11"/>
  <c r="CV8" i="11"/>
  <c r="CU8" i="11"/>
  <c r="CT8" i="11"/>
  <c r="CS8" i="11"/>
  <c r="CR8" i="11"/>
  <c r="CQ8" i="11"/>
  <c r="EC7" i="11"/>
  <c r="EB7" i="11"/>
  <c r="EA7" i="11"/>
  <c r="DZ7" i="11"/>
  <c r="DY7" i="11"/>
  <c r="DX7" i="11"/>
  <c r="DW7" i="11"/>
  <c r="DO7" i="11"/>
  <c r="DJ7" i="11"/>
  <c r="DI7" i="11"/>
  <c r="DH7" i="11"/>
  <c r="DG7" i="11"/>
  <c r="DF7" i="11"/>
  <c r="DE7" i="11"/>
  <c r="DD7" i="11"/>
  <c r="DC7" i="11"/>
  <c r="DB7" i="11"/>
  <c r="DA7" i="11"/>
  <c r="CZ7" i="11"/>
  <c r="CY7" i="11"/>
  <c r="CX7" i="11"/>
  <c r="CW7" i="11"/>
  <c r="CV7" i="11"/>
  <c r="CU7" i="11"/>
  <c r="CT7" i="11"/>
  <c r="CS7" i="11"/>
  <c r="CR7" i="11"/>
  <c r="CQ7" i="11"/>
  <c r="EC6" i="11"/>
  <c r="EB6" i="11"/>
  <c r="EA6" i="11"/>
  <c r="DZ6" i="11"/>
  <c r="DY6" i="11"/>
  <c r="DX6" i="11"/>
  <c r="DW6" i="11"/>
  <c r="DO6" i="11"/>
  <c r="DJ6" i="11"/>
  <c r="DI6" i="11"/>
  <c r="DH6" i="11"/>
  <c r="DG6" i="11"/>
  <c r="DF6" i="11"/>
  <c r="DE6" i="11"/>
  <c r="DD6" i="11"/>
  <c r="DC6" i="11"/>
  <c r="DB6" i="11"/>
  <c r="DA6" i="11"/>
  <c r="CZ6" i="11"/>
  <c r="CY6" i="11"/>
  <c r="CX6" i="11"/>
  <c r="CW6" i="11"/>
  <c r="CV6" i="11"/>
  <c r="CU6" i="11"/>
  <c r="CT6" i="11"/>
  <c r="CS6" i="11"/>
  <c r="CR6" i="11"/>
  <c r="CQ6" i="11"/>
  <c r="CP6" i="11" s="1"/>
  <c r="EC5" i="11"/>
  <c r="EB5" i="11"/>
  <c r="EA5" i="11"/>
  <c r="DZ5" i="11"/>
  <c r="DY5" i="11"/>
  <c r="DX5" i="11"/>
  <c r="DW5" i="11"/>
  <c r="DO5" i="11"/>
  <c r="DJ5" i="11"/>
  <c r="DI5" i="11"/>
  <c r="DH5" i="11"/>
  <c r="DG5" i="11"/>
  <c r="DF5" i="11"/>
  <c r="DE5" i="11"/>
  <c r="DD5" i="11"/>
  <c r="DC5" i="11"/>
  <c r="DB5" i="11"/>
  <c r="DA5" i="11"/>
  <c r="CZ5" i="11"/>
  <c r="CY5" i="11"/>
  <c r="CX5" i="11"/>
  <c r="CW5" i="11"/>
  <c r="CV5" i="11"/>
  <c r="CU5" i="11"/>
  <c r="CT5" i="11"/>
  <c r="CS5" i="11"/>
  <c r="CR5" i="11"/>
  <c r="CQ5" i="11"/>
  <c r="EC4" i="11"/>
  <c r="EB4" i="11"/>
  <c r="EA4" i="11"/>
  <c r="DZ4" i="11"/>
  <c r="DY4" i="11"/>
  <c r="DX4" i="11"/>
  <c r="DW4" i="11"/>
  <c r="DO4" i="11"/>
  <c r="DJ4" i="11"/>
  <c r="DI4" i="11"/>
  <c r="DH4" i="11"/>
  <c r="DG4" i="11"/>
  <c r="DF4" i="11"/>
  <c r="DE4" i="11"/>
  <c r="DD4" i="11"/>
  <c r="DC4" i="11"/>
  <c r="DB4" i="11"/>
  <c r="DA4" i="11"/>
  <c r="CZ4" i="11"/>
  <c r="CY4" i="11"/>
  <c r="CX4" i="11"/>
  <c r="CW4" i="11"/>
  <c r="CV4" i="11"/>
  <c r="CU4" i="11"/>
  <c r="CT4" i="11"/>
  <c r="CS4" i="11"/>
  <c r="CR4" i="11"/>
  <c r="CQ4" i="11"/>
  <c r="EC3" i="11"/>
  <c r="EB3" i="11"/>
  <c r="EA3" i="11"/>
  <c r="DZ3" i="11"/>
  <c r="DY3" i="11"/>
  <c r="DX3" i="11"/>
  <c r="DW3" i="11"/>
  <c r="DO3" i="11"/>
  <c r="DJ3" i="11"/>
  <c r="DI3" i="11"/>
  <c r="DH3" i="11"/>
  <c r="DG3" i="11"/>
  <c r="DF3" i="11"/>
  <c r="DE3" i="11"/>
  <c r="DD3" i="11"/>
  <c r="DC3" i="11"/>
  <c r="DB3" i="11"/>
  <c r="DA3" i="11"/>
  <c r="CZ3" i="11"/>
  <c r="CY3" i="11"/>
  <c r="CX3" i="11"/>
  <c r="CW3" i="11"/>
  <c r="CV3" i="11"/>
  <c r="CU3" i="11"/>
  <c r="CT3" i="11"/>
  <c r="CS3" i="11"/>
  <c r="CR3" i="11"/>
  <c r="CQ3" i="11"/>
  <c r="EC2" i="11"/>
  <c r="EB2" i="11"/>
  <c r="EA2" i="11"/>
  <c r="DZ2" i="11"/>
  <c r="DY2" i="11"/>
  <c r="DX2" i="11"/>
  <c r="DW2" i="11"/>
  <c r="DV2" i="11"/>
  <c r="DV8" i="11" s="1"/>
  <c r="DU2" i="11"/>
  <c r="DT2" i="11"/>
  <c r="DT8" i="11" s="1"/>
  <c r="DS2" i="11"/>
  <c r="DR2" i="11"/>
  <c r="DR8" i="11" s="1"/>
  <c r="DQ2" i="11"/>
  <c r="DP2" i="11"/>
  <c r="DP8" i="11" s="1"/>
  <c r="DO2" i="11"/>
  <c r="DJ2" i="11"/>
  <c r="DI2" i="11"/>
  <c r="DH2" i="11"/>
  <c r="DG2" i="11"/>
  <c r="DF2" i="11"/>
  <c r="DE2" i="11"/>
  <c r="DD2" i="11"/>
  <c r="DC2" i="11"/>
  <c r="DB2" i="11"/>
  <c r="DA2" i="11"/>
  <c r="CZ2" i="11"/>
  <c r="CY2" i="11"/>
  <c r="CX2" i="11"/>
  <c r="CW2" i="11"/>
  <c r="CV2" i="11"/>
  <c r="EC32" i="10"/>
  <c r="EB32" i="10"/>
  <c r="EA32" i="10"/>
  <c r="DZ32" i="10"/>
  <c r="DY32" i="10"/>
  <c r="DX32" i="10"/>
  <c r="DW32" i="10"/>
  <c r="DO32" i="10"/>
  <c r="DJ32" i="10"/>
  <c r="DI32" i="10"/>
  <c r="DH32" i="10"/>
  <c r="DG32" i="10"/>
  <c r="DF32" i="10"/>
  <c r="DE32" i="10"/>
  <c r="DD32" i="10"/>
  <c r="DC32" i="10"/>
  <c r="DB32" i="10"/>
  <c r="DA32" i="10"/>
  <c r="CZ32" i="10"/>
  <c r="CY32" i="10"/>
  <c r="CX32" i="10"/>
  <c r="CW32" i="10"/>
  <c r="DK32" i="10" s="1"/>
  <c r="DM32" i="10" s="1"/>
  <c r="CV32" i="10"/>
  <c r="CU32" i="10"/>
  <c r="CT32" i="10"/>
  <c r="CS32" i="10"/>
  <c r="CR32" i="10"/>
  <c r="CQ32" i="10"/>
  <c r="CP32" i="10" s="1"/>
  <c r="EC31" i="10"/>
  <c r="EB31" i="10"/>
  <c r="EA31" i="10"/>
  <c r="DZ31" i="10"/>
  <c r="DY31" i="10"/>
  <c r="DX31" i="10"/>
  <c r="DW31" i="10"/>
  <c r="DO31" i="10"/>
  <c r="DJ31" i="10"/>
  <c r="DI31" i="10"/>
  <c r="DH31" i="10"/>
  <c r="DG31" i="10"/>
  <c r="DF31" i="10"/>
  <c r="DE31" i="10"/>
  <c r="DD31" i="10"/>
  <c r="DC31" i="10"/>
  <c r="DB31" i="10"/>
  <c r="DA31" i="10"/>
  <c r="CZ31" i="10"/>
  <c r="CY31" i="10"/>
  <c r="CX31" i="10"/>
  <c r="CW31" i="10"/>
  <c r="CV31" i="10"/>
  <c r="CU31" i="10"/>
  <c r="CT31" i="10"/>
  <c r="CS31" i="10"/>
  <c r="CR31" i="10"/>
  <c r="CQ31" i="10"/>
  <c r="CP31" i="10" s="1"/>
  <c r="EC30" i="10"/>
  <c r="EB30" i="10"/>
  <c r="EA30" i="10"/>
  <c r="DZ30" i="10"/>
  <c r="DY30" i="10"/>
  <c r="DX30" i="10"/>
  <c r="DW30" i="10"/>
  <c r="DO30" i="10"/>
  <c r="DJ30" i="10"/>
  <c r="DI30" i="10"/>
  <c r="DH30" i="10"/>
  <c r="DG30" i="10"/>
  <c r="DF30" i="10"/>
  <c r="DE30" i="10"/>
  <c r="DD30" i="10"/>
  <c r="DC30" i="10"/>
  <c r="DB30" i="10"/>
  <c r="DA30" i="10"/>
  <c r="CZ30" i="10"/>
  <c r="CY30" i="10"/>
  <c r="CX30" i="10"/>
  <c r="CW30" i="10"/>
  <c r="DK30" i="10" s="1"/>
  <c r="DM30" i="10" s="1"/>
  <c r="CV30" i="10"/>
  <c r="CU30" i="10"/>
  <c r="CT30" i="10"/>
  <c r="CS30" i="10"/>
  <c r="CR30" i="10"/>
  <c r="CQ30" i="10"/>
  <c r="CP30" i="10" s="1"/>
  <c r="EC29" i="10"/>
  <c r="EB29" i="10"/>
  <c r="EA29" i="10"/>
  <c r="DZ29" i="10"/>
  <c r="DY29" i="10"/>
  <c r="DX29" i="10"/>
  <c r="DW29" i="10"/>
  <c r="DO29" i="10"/>
  <c r="DJ29" i="10"/>
  <c r="DI29" i="10"/>
  <c r="DH29" i="10"/>
  <c r="DG29" i="10"/>
  <c r="DF29" i="10"/>
  <c r="DE29" i="10"/>
  <c r="DD29" i="10"/>
  <c r="DC29" i="10"/>
  <c r="DB29" i="10"/>
  <c r="DA29" i="10"/>
  <c r="CZ29" i="10"/>
  <c r="CY29" i="10"/>
  <c r="CX29" i="10"/>
  <c r="CW29" i="10"/>
  <c r="CV29" i="10"/>
  <c r="CU29" i="10"/>
  <c r="CT29" i="10"/>
  <c r="CS29" i="10"/>
  <c r="CR29" i="10"/>
  <c r="CQ29" i="10"/>
  <c r="CP29" i="10" s="1"/>
  <c r="EC28" i="10"/>
  <c r="EB28" i="10"/>
  <c r="EA28" i="10"/>
  <c r="DZ28" i="10"/>
  <c r="DY28" i="10"/>
  <c r="DX28" i="10"/>
  <c r="DW28" i="10"/>
  <c r="DO28" i="10"/>
  <c r="DJ28" i="10"/>
  <c r="DI28" i="10"/>
  <c r="DH28" i="10"/>
  <c r="DG28" i="10"/>
  <c r="DF28" i="10"/>
  <c r="DE28" i="10"/>
  <c r="DD28" i="10"/>
  <c r="DC28" i="10"/>
  <c r="DB28" i="10"/>
  <c r="DA28" i="10"/>
  <c r="CZ28" i="10"/>
  <c r="CY28" i="10"/>
  <c r="CX28" i="10"/>
  <c r="CW28" i="10"/>
  <c r="DK28" i="10" s="1"/>
  <c r="DM28" i="10" s="1"/>
  <c r="CV28" i="10"/>
  <c r="CU28" i="10"/>
  <c r="CT28" i="10"/>
  <c r="CS28" i="10"/>
  <c r="CR28" i="10"/>
  <c r="CQ28" i="10"/>
  <c r="CP28" i="10" s="1"/>
  <c r="EC27" i="10"/>
  <c r="EB27" i="10"/>
  <c r="EA27" i="10"/>
  <c r="DZ27" i="10"/>
  <c r="DY27" i="10"/>
  <c r="DX27" i="10"/>
  <c r="DW27" i="10"/>
  <c r="DO27" i="10"/>
  <c r="DJ27" i="10"/>
  <c r="DI27" i="10"/>
  <c r="DH27" i="10"/>
  <c r="DG27" i="10"/>
  <c r="DF27" i="10"/>
  <c r="DE27" i="10"/>
  <c r="DD27" i="10"/>
  <c r="DC27" i="10"/>
  <c r="DB27" i="10"/>
  <c r="DA27" i="10"/>
  <c r="CZ27" i="10"/>
  <c r="CY27" i="10"/>
  <c r="CX27" i="10"/>
  <c r="CW27" i="10"/>
  <c r="CV27" i="10"/>
  <c r="CU27" i="10"/>
  <c r="CT27" i="10"/>
  <c r="CS27" i="10"/>
  <c r="CR27" i="10"/>
  <c r="CQ27" i="10"/>
  <c r="CP27" i="10" s="1"/>
  <c r="EC26" i="10"/>
  <c r="EB26" i="10"/>
  <c r="EA26" i="10"/>
  <c r="DZ26" i="10"/>
  <c r="DY26" i="10"/>
  <c r="DX26" i="10"/>
  <c r="DW26" i="10"/>
  <c r="DO26" i="10"/>
  <c r="DJ26" i="10"/>
  <c r="DI26" i="10"/>
  <c r="DH26" i="10"/>
  <c r="DG26" i="10"/>
  <c r="DF26" i="10"/>
  <c r="DE26" i="10"/>
  <c r="DD26" i="10"/>
  <c r="DC26" i="10"/>
  <c r="DB26" i="10"/>
  <c r="DA26" i="10"/>
  <c r="CZ26" i="10"/>
  <c r="CY26" i="10"/>
  <c r="CX26" i="10"/>
  <c r="CW26" i="10"/>
  <c r="CV26" i="10"/>
  <c r="CU26" i="10"/>
  <c r="CT26" i="10"/>
  <c r="CS26" i="10"/>
  <c r="CR26" i="10"/>
  <c r="CQ26" i="10"/>
  <c r="CP26" i="10" s="1"/>
  <c r="EC25" i="10"/>
  <c r="EB25" i="10"/>
  <c r="EA25" i="10"/>
  <c r="DZ25" i="10"/>
  <c r="DY25" i="10"/>
  <c r="DX25" i="10"/>
  <c r="DW25" i="10"/>
  <c r="DO25" i="10"/>
  <c r="DJ25" i="10"/>
  <c r="DI25" i="10"/>
  <c r="DH25" i="10"/>
  <c r="DG25" i="10"/>
  <c r="DF25" i="10"/>
  <c r="DE25" i="10"/>
  <c r="DD25" i="10"/>
  <c r="DC25" i="10"/>
  <c r="DB25" i="10"/>
  <c r="DA25" i="10"/>
  <c r="CZ25" i="10"/>
  <c r="CY25" i="10"/>
  <c r="CX25" i="10"/>
  <c r="CW25" i="10"/>
  <c r="CV25" i="10"/>
  <c r="CU25" i="10"/>
  <c r="CT25" i="10"/>
  <c r="CS25" i="10"/>
  <c r="CR25" i="10"/>
  <c r="CQ25" i="10"/>
  <c r="CP25" i="10" s="1"/>
  <c r="EC24" i="10"/>
  <c r="EB24" i="10"/>
  <c r="EA24" i="10"/>
  <c r="DZ24" i="10"/>
  <c r="DY24" i="10"/>
  <c r="DX24" i="10"/>
  <c r="DW24" i="10"/>
  <c r="DO24" i="10"/>
  <c r="DJ24" i="10"/>
  <c r="DI24" i="10"/>
  <c r="DH24" i="10"/>
  <c r="DG24" i="10"/>
  <c r="DF24" i="10"/>
  <c r="DE24" i="10"/>
  <c r="DD24" i="10"/>
  <c r="DC24" i="10"/>
  <c r="DB24" i="10"/>
  <c r="DA24" i="10"/>
  <c r="CZ24" i="10"/>
  <c r="CY24" i="10"/>
  <c r="CX24" i="10"/>
  <c r="CW24" i="10"/>
  <c r="CV24" i="10"/>
  <c r="CU24" i="10"/>
  <c r="CT24" i="10"/>
  <c r="CS24" i="10"/>
  <c r="CR24" i="10"/>
  <c r="CQ24" i="10"/>
  <c r="CP24" i="10" s="1"/>
  <c r="EC23" i="10"/>
  <c r="EB23" i="10"/>
  <c r="EA23" i="10"/>
  <c r="DZ23" i="10"/>
  <c r="DY23" i="10"/>
  <c r="DX23" i="10"/>
  <c r="DW23" i="10"/>
  <c r="DO23" i="10"/>
  <c r="DJ23" i="10"/>
  <c r="DI23" i="10"/>
  <c r="DH23" i="10"/>
  <c r="DG23" i="10"/>
  <c r="DF23" i="10"/>
  <c r="DE23" i="10"/>
  <c r="DD23" i="10"/>
  <c r="DC23" i="10"/>
  <c r="DB23" i="10"/>
  <c r="DA23" i="10"/>
  <c r="CZ23" i="10"/>
  <c r="CY23" i="10"/>
  <c r="CX23" i="10"/>
  <c r="CW23" i="10"/>
  <c r="CV23" i="10"/>
  <c r="CU23" i="10"/>
  <c r="CT23" i="10"/>
  <c r="CS23" i="10"/>
  <c r="CR23" i="10"/>
  <c r="CQ23" i="10"/>
  <c r="CP23" i="10" s="1"/>
  <c r="EC22" i="10"/>
  <c r="EB22" i="10"/>
  <c r="EA22" i="10"/>
  <c r="DZ22" i="10"/>
  <c r="DY22" i="10"/>
  <c r="DX22" i="10"/>
  <c r="DW22" i="10"/>
  <c r="DO22" i="10"/>
  <c r="DJ22" i="10"/>
  <c r="DI22" i="10"/>
  <c r="DH22" i="10"/>
  <c r="DG22" i="10"/>
  <c r="DF22" i="10"/>
  <c r="DE22" i="10"/>
  <c r="DD22" i="10"/>
  <c r="DC22" i="10"/>
  <c r="DB22" i="10"/>
  <c r="DA22" i="10"/>
  <c r="CZ22" i="10"/>
  <c r="CY22" i="10"/>
  <c r="CX22" i="10"/>
  <c r="CW22" i="10"/>
  <c r="CV22" i="10"/>
  <c r="CU22" i="10"/>
  <c r="CT22" i="10"/>
  <c r="CS22" i="10"/>
  <c r="CR22" i="10"/>
  <c r="CQ22" i="10"/>
  <c r="CP22" i="10" s="1"/>
  <c r="EC21" i="10"/>
  <c r="EB21" i="10"/>
  <c r="EA21" i="10"/>
  <c r="DZ21" i="10"/>
  <c r="DY21" i="10"/>
  <c r="DX21" i="10"/>
  <c r="DW21" i="10"/>
  <c r="DO21" i="10"/>
  <c r="DJ21" i="10"/>
  <c r="DI21" i="10"/>
  <c r="DH21" i="10"/>
  <c r="DG21" i="10"/>
  <c r="DF21" i="10"/>
  <c r="DE21" i="10"/>
  <c r="DD21" i="10"/>
  <c r="DC21" i="10"/>
  <c r="DB21" i="10"/>
  <c r="DA21" i="10"/>
  <c r="CZ21" i="10"/>
  <c r="CY21" i="10"/>
  <c r="CX21" i="10"/>
  <c r="CW21" i="10"/>
  <c r="CV21" i="10"/>
  <c r="CU21" i="10"/>
  <c r="CT21" i="10"/>
  <c r="CS21" i="10"/>
  <c r="CR21" i="10"/>
  <c r="CQ21" i="10"/>
  <c r="CP21" i="10" s="1"/>
  <c r="EC20" i="10"/>
  <c r="EB20" i="10"/>
  <c r="EA20" i="10"/>
  <c r="DZ20" i="10"/>
  <c r="DY20" i="10"/>
  <c r="DX20" i="10"/>
  <c r="DW20" i="10"/>
  <c r="DO20" i="10"/>
  <c r="DJ20" i="10"/>
  <c r="DI20" i="10"/>
  <c r="DH20" i="10"/>
  <c r="DG20" i="10"/>
  <c r="DF20" i="10"/>
  <c r="DE20" i="10"/>
  <c r="DD20" i="10"/>
  <c r="DC20" i="10"/>
  <c r="DB20" i="10"/>
  <c r="DA20" i="10"/>
  <c r="CZ20" i="10"/>
  <c r="CY20" i="10"/>
  <c r="CX20" i="10"/>
  <c r="CW20" i="10"/>
  <c r="CV20" i="10"/>
  <c r="CU20" i="10"/>
  <c r="CT20" i="10"/>
  <c r="CS20" i="10"/>
  <c r="CR20" i="10"/>
  <c r="CQ20" i="10"/>
  <c r="CP20" i="10" s="1"/>
  <c r="EC19" i="10"/>
  <c r="EB19" i="10"/>
  <c r="EA19" i="10"/>
  <c r="DZ19" i="10"/>
  <c r="DY19" i="10"/>
  <c r="DX19" i="10"/>
  <c r="DW19" i="10"/>
  <c r="DO19" i="10"/>
  <c r="DJ19" i="10"/>
  <c r="DI19" i="10"/>
  <c r="DH19" i="10"/>
  <c r="DG19" i="10"/>
  <c r="DF19" i="10"/>
  <c r="DE19" i="10"/>
  <c r="DD19" i="10"/>
  <c r="DC19" i="10"/>
  <c r="DB19" i="10"/>
  <c r="DA19" i="10"/>
  <c r="CZ19" i="10"/>
  <c r="CY19" i="10"/>
  <c r="CX19" i="10"/>
  <c r="CW19" i="10"/>
  <c r="CV19" i="10"/>
  <c r="CU19" i="10"/>
  <c r="CT19" i="10"/>
  <c r="CS19" i="10"/>
  <c r="CR19" i="10"/>
  <c r="CQ19" i="10"/>
  <c r="CP19" i="10" s="1"/>
  <c r="EC18" i="10"/>
  <c r="EB18" i="10"/>
  <c r="EA18" i="10"/>
  <c r="DZ18" i="10"/>
  <c r="DY18" i="10"/>
  <c r="DX18" i="10"/>
  <c r="DW18" i="10"/>
  <c r="DO18" i="10"/>
  <c r="DJ18" i="10"/>
  <c r="DI18" i="10"/>
  <c r="DH18" i="10"/>
  <c r="DG18" i="10"/>
  <c r="DF18" i="10"/>
  <c r="DE18" i="10"/>
  <c r="DD18" i="10"/>
  <c r="DC18" i="10"/>
  <c r="DB18" i="10"/>
  <c r="DA18" i="10"/>
  <c r="CZ18" i="10"/>
  <c r="CY18" i="10"/>
  <c r="CX18" i="10"/>
  <c r="CW18" i="10"/>
  <c r="CV18" i="10"/>
  <c r="CU18" i="10"/>
  <c r="CT18" i="10"/>
  <c r="CS18" i="10"/>
  <c r="CR18" i="10"/>
  <c r="CQ18" i="10"/>
  <c r="CP18" i="10" s="1"/>
  <c r="EC17" i="10"/>
  <c r="EB17" i="10"/>
  <c r="EA17" i="10"/>
  <c r="DZ17" i="10"/>
  <c r="DY17" i="10"/>
  <c r="DX17" i="10"/>
  <c r="DW17" i="10"/>
  <c r="DO17" i="10"/>
  <c r="DJ17" i="10"/>
  <c r="DI17" i="10"/>
  <c r="DH17" i="10"/>
  <c r="DG17" i="10"/>
  <c r="DF17" i="10"/>
  <c r="DE17" i="10"/>
  <c r="DD17" i="10"/>
  <c r="DC17" i="10"/>
  <c r="DB17" i="10"/>
  <c r="DA17" i="10"/>
  <c r="CZ17" i="10"/>
  <c r="CY17" i="10"/>
  <c r="CX17" i="10"/>
  <c r="CW17" i="10"/>
  <c r="CV17" i="10"/>
  <c r="CU17" i="10"/>
  <c r="CT17" i="10"/>
  <c r="CS17" i="10"/>
  <c r="CR17" i="10"/>
  <c r="CQ17" i="10"/>
  <c r="CP17" i="10" s="1"/>
  <c r="EC16" i="10"/>
  <c r="EB16" i="10"/>
  <c r="EA16" i="10"/>
  <c r="DZ16" i="10"/>
  <c r="DY16" i="10"/>
  <c r="DX16" i="10"/>
  <c r="DW16" i="10"/>
  <c r="DO16" i="10"/>
  <c r="DJ16" i="10"/>
  <c r="DI16" i="10"/>
  <c r="DH16" i="10"/>
  <c r="DG16" i="10"/>
  <c r="DF16" i="10"/>
  <c r="DE16" i="10"/>
  <c r="DD16" i="10"/>
  <c r="DC16" i="10"/>
  <c r="DB16" i="10"/>
  <c r="DA16" i="10"/>
  <c r="CZ16" i="10"/>
  <c r="CY16" i="10"/>
  <c r="CX16" i="10"/>
  <c r="CW16" i="10"/>
  <c r="CV16" i="10"/>
  <c r="CU16" i="10"/>
  <c r="CT16" i="10"/>
  <c r="CS16" i="10"/>
  <c r="CR16" i="10"/>
  <c r="CQ16" i="10"/>
  <c r="CP16" i="10" s="1"/>
  <c r="EC15" i="10"/>
  <c r="EB15" i="10"/>
  <c r="EA15" i="10"/>
  <c r="DZ15" i="10"/>
  <c r="DY15" i="10"/>
  <c r="DX15" i="10"/>
  <c r="DW15" i="10"/>
  <c r="DO15" i="10"/>
  <c r="DJ15" i="10"/>
  <c r="DI15" i="10"/>
  <c r="DH15" i="10"/>
  <c r="DG15" i="10"/>
  <c r="DF15" i="10"/>
  <c r="DE15" i="10"/>
  <c r="DD15" i="10"/>
  <c r="DC15" i="10"/>
  <c r="DB15" i="10"/>
  <c r="DA15" i="10"/>
  <c r="CZ15" i="10"/>
  <c r="CY15" i="10"/>
  <c r="CX15" i="10"/>
  <c r="CW15" i="10"/>
  <c r="CV15" i="10"/>
  <c r="CU15" i="10"/>
  <c r="CT15" i="10"/>
  <c r="CS15" i="10"/>
  <c r="CR15" i="10"/>
  <c r="CQ15" i="10"/>
  <c r="CP15" i="10" s="1"/>
  <c r="EC14" i="10"/>
  <c r="EB14" i="10"/>
  <c r="EA14" i="10"/>
  <c r="DZ14" i="10"/>
  <c r="DY14" i="10"/>
  <c r="DX14" i="10"/>
  <c r="DW14" i="10"/>
  <c r="DO14" i="10"/>
  <c r="DJ14" i="10"/>
  <c r="DI14" i="10"/>
  <c r="DH14" i="10"/>
  <c r="DG14" i="10"/>
  <c r="DF14" i="10"/>
  <c r="DE14" i="10"/>
  <c r="DD14" i="10"/>
  <c r="DC14" i="10"/>
  <c r="DB14" i="10"/>
  <c r="DA14" i="10"/>
  <c r="CZ14" i="10"/>
  <c r="CY14" i="10"/>
  <c r="CX14" i="10"/>
  <c r="CW14" i="10"/>
  <c r="CV14" i="10"/>
  <c r="CU14" i="10"/>
  <c r="CT14" i="10"/>
  <c r="CS14" i="10"/>
  <c r="CR14" i="10"/>
  <c r="CQ14" i="10"/>
  <c r="CP14" i="10" s="1"/>
  <c r="EC13" i="10"/>
  <c r="EB13" i="10"/>
  <c r="EA13" i="10"/>
  <c r="DZ13" i="10"/>
  <c r="DY13" i="10"/>
  <c r="DX13" i="10"/>
  <c r="DW13" i="10"/>
  <c r="DO13" i="10"/>
  <c r="DJ13" i="10"/>
  <c r="DI13" i="10"/>
  <c r="DH13" i="10"/>
  <c r="DG13" i="10"/>
  <c r="DF13" i="10"/>
  <c r="DE13" i="10"/>
  <c r="DD13" i="10"/>
  <c r="DC13" i="10"/>
  <c r="DB13" i="10"/>
  <c r="DA13" i="10"/>
  <c r="CZ13" i="10"/>
  <c r="CY13" i="10"/>
  <c r="CX13" i="10"/>
  <c r="CW13" i="10"/>
  <c r="CV13" i="10"/>
  <c r="CU13" i="10"/>
  <c r="CT13" i="10"/>
  <c r="CS13" i="10"/>
  <c r="CR13" i="10"/>
  <c r="CQ13" i="10"/>
  <c r="CP13" i="10" s="1"/>
  <c r="EC12" i="10"/>
  <c r="EB12" i="10"/>
  <c r="EA12" i="10"/>
  <c r="DZ12" i="10"/>
  <c r="DY12" i="10"/>
  <c r="DX12" i="10"/>
  <c r="DW12" i="10"/>
  <c r="DO12" i="10"/>
  <c r="DJ12" i="10"/>
  <c r="DI12" i="10"/>
  <c r="DH12" i="10"/>
  <c r="DG12" i="10"/>
  <c r="DF12" i="10"/>
  <c r="DE12" i="10"/>
  <c r="DD12" i="10"/>
  <c r="DC12" i="10"/>
  <c r="DB12" i="10"/>
  <c r="DA12" i="10"/>
  <c r="CZ12" i="10"/>
  <c r="CY12" i="10"/>
  <c r="CX12" i="10"/>
  <c r="CW12" i="10"/>
  <c r="CV12" i="10"/>
  <c r="CU12" i="10"/>
  <c r="CT12" i="10"/>
  <c r="CS12" i="10"/>
  <c r="CR12" i="10"/>
  <c r="CQ12" i="10"/>
  <c r="CP12" i="10" s="1"/>
  <c r="EC11" i="10"/>
  <c r="EB11" i="10"/>
  <c r="EA11" i="10"/>
  <c r="DZ11" i="10"/>
  <c r="DY11" i="10"/>
  <c r="DX11" i="10"/>
  <c r="DW11" i="10"/>
  <c r="DO11" i="10"/>
  <c r="DJ11" i="10"/>
  <c r="DI11" i="10"/>
  <c r="DH11" i="10"/>
  <c r="DG11" i="10"/>
  <c r="DF11" i="10"/>
  <c r="DE11" i="10"/>
  <c r="DD11" i="10"/>
  <c r="DC11" i="10"/>
  <c r="DB11" i="10"/>
  <c r="DA11" i="10"/>
  <c r="CZ11" i="10"/>
  <c r="CY11" i="10"/>
  <c r="CX11" i="10"/>
  <c r="CW11" i="10"/>
  <c r="CV11" i="10"/>
  <c r="CU11" i="10"/>
  <c r="CT11" i="10"/>
  <c r="CS11" i="10"/>
  <c r="CR11" i="10"/>
  <c r="CQ11" i="10"/>
  <c r="CP11" i="10" s="1"/>
  <c r="EC10" i="10"/>
  <c r="EB10" i="10"/>
  <c r="EA10" i="10"/>
  <c r="DZ10" i="10"/>
  <c r="DY10" i="10"/>
  <c r="DX10" i="10"/>
  <c r="DW10" i="10"/>
  <c r="DO10" i="10"/>
  <c r="DJ10" i="10"/>
  <c r="DI10" i="10"/>
  <c r="DH10" i="10"/>
  <c r="DG10" i="10"/>
  <c r="DF10" i="10"/>
  <c r="DE10" i="10"/>
  <c r="DD10" i="10"/>
  <c r="DC10" i="10"/>
  <c r="DB10" i="10"/>
  <c r="DA10" i="10"/>
  <c r="CZ10" i="10"/>
  <c r="CY10" i="10"/>
  <c r="CX10" i="10"/>
  <c r="CW10" i="10"/>
  <c r="CV10" i="10"/>
  <c r="CU10" i="10"/>
  <c r="CT10" i="10"/>
  <c r="CS10" i="10"/>
  <c r="CR10" i="10"/>
  <c r="CQ10" i="10"/>
  <c r="CP10" i="10" s="1"/>
  <c r="EC9" i="10"/>
  <c r="EB9" i="10"/>
  <c r="EA9" i="10"/>
  <c r="DZ9" i="10"/>
  <c r="DY9" i="10"/>
  <c r="DX9" i="10"/>
  <c r="DW9" i="10"/>
  <c r="DO9" i="10"/>
  <c r="DJ9" i="10"/>
  <c r="DI9" i="10"/>
  <c r="DH9" i="10"/>
  <c r="DG9" i="10"/>
  <c r="DF9" i="10"/>
  <c r="DE9" i="10"/>
  <c r="DD9" i="10"/>
  <c r="DC9" i="10"/>
  <c r="DB9" i="10"/>
  <c r="DA9" i="10"/>
  <c r="CZ9" i="10"/>
  <c r="CY9" i="10"/>
  <c r="CX9" i="10"/>
  <c r="CW9" i="10"/>
  <c r="CV9" i="10"/>
  <c r="CU9" i="10"/>
  <c r="CT9" i="10"/>
  <c r="CS9" i="10"/>
  <c r="CR9" i="10"/>
  <c r="CQ9" i="10"/>
  <c r="CP9" i="10" s="1"/>
  <c r="EC8" i="10"/>
  <c r="EB8" i="10"/>
  <c r="EA8" i="10"/>
  <c r="DZ8" i="10"/>
  <c r="DY8" i="10"/>
  <c r="DX8" i="10"/>
  <c r="DW8" i="10"/>
  <c r="DO8" i="10"/>
  <c r="DJ8" i="10"/>
  <c r="DI8" i="10"/>
  <c r="DH8" i="10"/>
  <c r="DG8" i="10"/>
  <c r="DF8" i="10"/>
  <c r="DE8" i="10"/>
  <c r="DD8" i="10"/>
  <c r="DC8" i="10"/>
  <c r="DB8" i="10"/>
  <c r="DA8" i="10"/>
  <c r="CZ8" i="10"/>
  <c r="CY8" i="10"/>
  <c r="CX8" i="10"/>
  <c r="CW8" i="10"/>
  <c r="CV8" i="10"/>
  <c r="CU8" i="10"/>
  <c r="CT8" i="10"/>
  <c r="CS8" i="10"/>
  <c r="CR8" i="10"/>
  <c r="CQ8" i="10"/>
  <c r="CP8" i="10" s="1"/>
  <c r="EC7" i="10"/>
  <c r="EB7" i="10"/>
  <c r="EA7" i="10"/>
  <c r="DZ7" i="10"/>
  <c r="DY7" i="10"/>
  <c r="DX7" i="10"/>
  <c r="DW7" i="10"/>
  <c r="DO7" i="10"/>
  <c r="DJ7" i="10"/>
  <c r="DI7" i="10"/>
  <c r="DH7" i="10"/>
  <c r="DG7" i="10"/>
  <c r="DF7" i="10"/>
  <c r="DE7" i="10"/>
  <c r="DD7" i="10"/>
  <c r="DC7" i="10"/>
  <c r="DB7" i="10"/>
  <c r="DA7" i="10"/>
  <c r="CZ7" i="10"/>
  <c r="CY7" i="10"/>
  <c r="CX7" i="10"/>
  <c r="CW7" i="10"/>
  <c r="CV7" i="10"/>
  <c r="CU7" i="10"/>
  <c r="CT7" i="10"/>
  <c r="CS7" i="10"/>
  <c r="CR7" i="10"/>
  <c r="CQ7" i="10"/>
  <c r="CP7" i="10" s="1"/>
  <c r="EC6" i="10"/>
  <c r="EB6" i="10"/>
  <c r="EA6" i="10"/>
  <c r="DZ6" i="10"/>
  <c r="DY6" i="10"/>
  <c r="DX6" i="10"/>
  <c r="DW6" i="10"/>
  <c r="DO6" i="10"/>
  <c r="DJ6" i="10"/>
  <c r="DI6" i="10"/>
  <c r="DH6" i="10"/>
  <c r="DG6" i="10"/>
  <c r="DF6" i="10"/>
  <c r="DE6" i="10"/>
  <c r="DD6" i="10"/>
  <c r="DC6" i="10"/>
  <c r="DB6" i="10"/>
  <c r="DA6" i="10"/>
  <c r="CZ6" i="10"/>
  <c r="CY6" i="10"/>
  <c r="CX6" i="10"/>
  <c r="CW6" i="10"/>
  <c r="CV6" i="10"/>
  <c r="CU6" i="10"/>
  <c r="CT6" i="10"/>
  <c r="CS6" i="10"/>
  <c r="CR6" i="10"/>
  <c r="CQ6" i="10"/>
  <c r="CP6" i="10" s="1"/>
  <c r="EC5" i="10"/>
  <c r="EB5" i="10"/>
  <c r="EA5" i="10"/>
  <c r="DZ5" i="10"/>
  <c r="DY5" i="10"/>
  <c r="DX5" i="10"/>
  <c r="DW5" i="10"/>
  <c r="DO5" i="10"/>
  <c r="DJ5" i="10"/>
  <c r="DI5" i="10"/>
  <c r="DH5" i="10"/>
  <c r="DG5" i="10"/>
  <c r="DF5" i="10"/>
  <c r="DE5" i="10"/>
  <c r="DD5" i="10"/>
  <c r="DC5" i="10"/>
  <c r="DB5" i="10"/>
  <c r="DA5" i="10"/>
  <c r="CZ5" i="10"/>
  <c r="CY5" i="10"/>
  <c r="CX5" i="10"/>
  <c r="CW5" i="10"/>
  <c r="CV5" i="10"/>
  <c r="CU5" i="10"/>
  <c r="CT5" i="10"/>
  <c r="CS5" i="10"/>
  <c r="CR5" i="10"/>
  <c r="CQ5" i="10"/>
  <c r="CP5" i="10" s="1"/>
  <c r="EC4" i="10"/>
  <c r="EB4" i="10"/>
  <c r="EA4" i="10"/>
  <c r="DZ4" i="10"/>
  <c r="DY4" i="10"/>
  <c r="DX4" i="10"/>
  <c r="DW4" i="10"/>
  <c r="DO4" i="10"/>
  <c r="DJ4" i="10"/>
  <c r="DI4" i="10"/>
  <c r="DH4" i="10"/>
  <c r="DG4" i="10"/>
  <c r="DF4" i="10"/>
  <c r="DE4" i="10"/>
  <c r="DD4" i="10"/>
  <c r="DC4" i="10"/>
  <c r="DB4" i="10"/>
  <c r="DA4" i="10"/>
  <c r="CZ4" i="10"/>
  <c r="CY4" i="10"/>
  <c r="CX4" i="10"/>
  <c r="CW4" i="10"/>
  <c r="CV4" i="10"/>
  <c r="CU4" i="10"/>
  <c r="CT4" i="10"/>
  <c r="CS4" i="10"/>
  <c r="CR4" i="10"/>
  <c r="CQ4" i="10"/>
  <c r="CP4" i="10" s="1"/>
  <c r="EC3" i="10"/>
  <c r="EB3" i="10"/>
  <c r="EA3" i="10"/>
  <c r="DZ3" i="10"/>
  <c r="DY3" i="10"/>
  <c r="DX3" i="10"/>
  <c r="DW3" i="10"/>
  <c r="DO3" i="10"/>
  <c r="DJ3" i="10"/>
  <c r="DI3" i="10"/>
  <c r="DH3" i="10"/>
  <c r="DG3" i="10"/>
  <c r="DF3" i="10"/>
  <c r="DE3" i="10"/>
  <c r="DD3" i="10"/>
  <c r="DC3" i="10"/>
  <c r="DB3" i="10"/>
  <c r="DA3" i="10"/>
  <c r="CZ3" i="10"/>
  <c r="CY3" i="10"/>
  <c r="CX3" i="10"/>
  <c r="CW3" i="10"/>
  <c r="CV3" i="10"/>
  <c r="CU3" i="10"/>
  <c r="CT3" i="10"/>
  <c r="CS3" i="10"/>
  <c r="CR3" i="10"/>
  <c r="CQ3" i="10"/>
  <c r="CP3" i="10" s="1"/>
  <c r="EC2" i="10"/>
  <c r="EB2" i="10"/>
  <c r="EA2" i="10"/>
  <c r="DZ2" i="10"/>
  <c r="DY2" i="10"/>
  <c r="DX2" i="10"/>
  <c r="DW2" i="10"/>
  <c r="DV2" i="10"/>
  <c r="DU2" i="10"/>
  <c r="DU14" i="10" s="1"/>
  <c r="DT2" i="10"/>
  <c r="DS2" i="10"/>
  <c r="DS15" i="10" s="1"/>
  <c r="DR2" i="10"/>
  <c r="DQ2" i="10"/>
  <c r="DQ14" i="10" s="1"/>
  <c r="DP2" i="10"/>
  <c r="DO2" i="10"/>
  <c r="DJ2" i="10"/>
  <c r="DI2" i="10"/>
  <c r="DH2" i="10"/>
  <c r="DG2" i="10"/>
  <c r="DF2" i="10"/>
  <c r="DE2" i="10"/>
  <c r="DD2" i="10"/>
  <c r="DC2" i="10"/>
  <c r="DB2" i="10"/>
  <c r="DA2" i="10"/>
  <c r="CZ2" i="10"/>
  <c r="CY2" i="10"/>
  <c r="CX2" i="10"/>
  <c r="CW2" i="10"/>
  <c r="CV2" i="10"/>
  <c r="EC32" i="9"/>
  <c r="EB32" i="9"/>
  <c r="EA32" i="9"/>
  <c r="DZ32" i="9"/>
  <c r="DY32" i="9"/>
  <c r="DX32" i="9"/>
  <c r="DW32" i="9"/>
  <c r="DO32" i="9"/>
  <c r="DJ32" i="9"/>
  <c r="DI32" i="9"/>
  <c r="DH32" i="9"/>
  <c r="DG32" i="9"/>
  <c r="DF32" i="9"/>
  <c r="DE32" i="9"/>
  <c r="DD32" i="9"/>
  <c r="DC32" i="9"/>
  <c r="DB32" i="9"/>
  <c r="DA32" i="9"/>
  <c r="CZ32" i="9"/>
  <c r="CY32" i="9"/>
  <c r="CX32" i="9"/>
  <c r="CW32" i="9"/>
  <c r="DK32" i="9" s="1"/>
  <c r="DM32" i="9" s="1"/>
  <c r="CV32" i="9"/>
  <c r="CU32" i="9"/>
  <c r="CT32" i="9"/>
  <c r="CS32" i="9"/>
  <c r="CR32" i="9"/>
  <c r="CQ32" i="9"/>
  <c r="CP32" i="9" s="1"/>
  <c r="EC31" i="9"/>
  <c r="EB31" i="9"/>
  <c r="EA31" i="9"/>
  <c r="DZ31" i="9"/>
  <c r="DY31" i="9"/>
  <c r="DX31" i="9"/>
  <c r="DW31" i="9"/>
  <c r="DO31" i="9"/>
  <c r="DJ31" i="9"/>
  <c r="DI31" i="9"/>
  <c r="DH31" i="9"/>
  <c r="DG31" i="9"/>
  <c r="DF31" i="9"/>
  <c r="DE31" i="9"/>
  <c r="DD31" i="9"/>
  <c r="DC31" i="9"/>
  <c r="DB31" i="9"/>
  <c r="DA31" i="9"/>
  <c r="CZ31" i="9"/>
  <c r="CY31" i="9"/>
  <c r="CX31" i="9"/>
  <c r="CW31" i="9"/>
  <c r="CV31" i="9"/>
  <c r="CU31" i="9"/>
  <c r="CT31" i="9"/>
  <c r="CS31" i="9"/>
  <c r="CR31" i="9"/>
  <c r="CQ31" i="9"/>
  <c r="CP31" i="9" s="1"/>
  <c r="EC30" i="9"/>
  <c r="EB30" i="9"/>
  <c r="EA30" i="9"/>
  <c r="DZ30" i="9"/>
  <c r="DY30" i="9"/>
  <c r="DX30" i="9"/>
  <c r="DW30" i="9"/>
  <c r="DO30" i="9"/>
  <c r="DJ30" i="9"/>
  <c r="DI30" i="9"/>
  <c r="DH30" i="9"/>
  <c r="DG30" i="9"/>
  <c r="DF30" i="9"/>
  <c r="DE30" i="9"/>
  <c r="DD30" i="9"/>
  <c r="DC30" i="9"/>
  <c r="DB30" i="9"/>
  <c r="DA30" i="9"/>
  <c r="CZ30" i="9"/>
  <c r="CY30" i="9"/>
  <c r="CX30" i="9"/>
  <c r="CW30" i="9"/>
  <c r="DK30" i="9" s="1"/>
  <c r="DM30" i="9" s="1"/>
  <c r="CV30" i="9"/>
  <c r="CU30" i="9"/>
  <c r="CT30" i="9"/>
  <c r="CS30" i="9"/>
  <c r="CR30" i="9"/>
  <c r="CQ30" i="9"/>
  <c r="CP30" i="9" s="1"/>
  <c r="EC29" i="9"/>
  <c r="EB29" i="9"/>
  <c r="EA29" i="9"/>
  <c r="DZ29" i="9"/>
  <c r="DY29" i="9"/>
  <c r="DX29" i="9"/>
  <c r="DW29" i="9"/>
  <c r="DO29" i="9"/>
  <c r="DJ29" i="9"/>
  <c r="DI29" i="9"/>
  <c r="DH29" i="9"/>
  <c r="DG29" i="9"/>
  <c r="DF29" i="9"/>
  <c r="DE29" i="9"/>
  <c r="DD29" i="9"/>
  <c r="DC29" i="9"/>
  <c r="DB29" i="9"/>
  <c r="DA29" i="9"/>
  <c r="CZ29" i="9"/>
  <c r="CY29" i="9"/>
  <c r="CX29" i="9"/>
  <c r="CW29" i="9"/>
  <c r="CV29" i="9"/>
  <c r="CU29" i="9"/>
  <c r="CT29" i="9"/>
  <c r="CS29" i="9"/>
  <c r="CR29" i="9"/>
  <c r="CQ29" i="9"/>
  <c r="CP29" i="9" s="1"/>
  <c r="EC28" i="9"/>
  <c r="EB28" i="9"/>
  <c r="EA28" i="9"/>
  <c r="DZ28" i="9"/>
  <c r="DY28" i="9"/>
  <c r="DX28" i="9"/>
  <c r="DW28" i="9"/>
  <c r="DO28" i="9"/>
  <c r="DJ28" i="9"/>
  <c r="DI28" i="9"/>
  <c r="DH28" i="9"/>
  <c r="DG28" i="9"/>
  <c r="DF28" i="9"/>
  <c r="DE28" i="9"/>
  <c r="DD28" i="9"/>
  <c r="DC28" i="9"/>
  <c r="DB28" i="9"/>
  <c r="DA28" i="9"/>
  <c r="CZ28" i="9"/>
  <c r="CY28" i="9"/>
  <c r="CX28" i="9"/>
  <c r="CW28" i="9"/>
  <c r="DK28" i="9" s="1"/>
  <c r="DM28" i="9" s="1"/>
  <c r="CV28" i="9"/>
  <c r="CU28" i="9"/>
  <c r="CT28" i="9"/>
  <c r="CS28" i="9"/>
  <c r="CR28" i="9"/>
  <c r="CQ28" i="9"/>
  <c r="CP28" i="9" s="1"/>
  <c r="EC27" i="9"/>
  <c r="EB27" i="9"/>
  <c r="EA27" i="9"/>
  <c r="DZ27" i="9"/>
  <c r="DY27" i="9"/>
  <c r="DX27" i="9"/>
  <c r="DW27" i="9"/>
  <c r="DO27" i="9"/>
  <c r="DJ27" i="9"/>
  <c r="DI27" i="9"/>
  <c r="DH27" i="9"/>
  <c r="DG27" i="9"/>
  <c r="DF27" i="9"/>
  <c r="DE27" i="9"/>
  <c r="DD27" i="9"/>
  <c r="DC27" i="9"/>
  <c r="DB27" i="9"/>
  <c r="DA27" i="9"/>
  <c r="CZ27" i="9"/>
  <c r="CY27" i="9"/>
  <c r="CX27" i="9"/>
  <c r="CW27" i="9"/>
  <c r="CV27" i="9"/>
  <c r="CU27" i="9"/>
  <c r="CT27" i="9"/>
  <c r="CS27" i="9"/>
  <c r="CR27" i="9"/>
  <c r="CQ27" i="9"/>
  <c r="CP27" i="9" s="1"/>
  <c r="EC26" i="9"/>
  <c r="EB26" i="9"/>
  <c r="EA26" i="9"/>
  <c r="DZ26" i="9"/>
  <c r="DY26" i="9"/>
  <c r="DX26" i="9"/>
  <c r="DW26" i="9"/>
  <c r="DO26" i="9"/>
  <c r="DJ26" i="9"/>
  <c r="DI26" i="9"/>
  <c r="DH26" i="9"/>
  <c r="DG26" i="9"/>
  <c r="DF26" i="9"/>
  <c r="DE26" i="9"/>
  <c r="DD26" i="9"/>
  <c r="DC26" i="9"/>
  <c r="DB26" i="9"/>
  <c r="DA26" i="9"/>
  <c r="CZ26" i="9"/>
  <c r="CY26" i="9"/>
  <c r="CX26" i="9"/>
  <c r="CW26" i="9"/>
  <c r="CV26" i="9"/>
  <c r="CU26" i="9"/>
  <c r="CT26" i="9"/>
  <c r="CS26" i="9"/>
  <c r="CR26" i="9"/>
  <c r="CQ26" i="9"/>
  <c r="EC25" i="9"/>
  <c r="EB25" i="9"/>
  <c r="EA25" i="9"/>
  <c r="DZ25" i="9"/>
  <c r="DY25" i="9"/>
  <c r="DX25" i="9"/>
  <c r="DW25" i="9"/>
  <c r="DO25" i="9"/>
  <c r="DJ25" i="9"/>
  <c r="DI25" i="9"/>
  <c r="DH25" i="9"/>
  <c r="DG25" i="9"/>
  <c r="DF25" i="9"/>
  <c r="DE25" i="9"/>
  <c r="DD25" i="9"/>
  <c r="DC25" i="9"/>
  <c r="DB25" i="9"/>
  <c r="DA25" i="9"/>
  <c r="CZ25" i="9"/>
  <c r="CY25" i="9"/>
  <c r="CX25" i="9"/>
  <c r="CW25" i="9"/>
  <c r="CV25" i="9"/>
  <c r="CU25" i="9"/>
  <c r="CT25" i="9"/>
  <c r="CS25" i="9"/>
  <c r="CR25" i="9"/>
  <c r="CQ25" i="9"/>
  <c r="EC24" i="9"/>
  <c r="EB24" i="9"/>
  <c r="EA24" i="9"/>
  <c r="DZ24" i="9"/>
  <c r="DY24" i="9"/>
  <c r="DX24" i="9"/>
  <c r="DW24" i="9"/>
  <c r="DO24" i="9"/>
  <c r="DJ24" i="9"/>
  <c r="DI24" i="9"/>
  <c r="DH24" i="9"/>
  <c r="DG24" i="9"/>
  <c r="DF24" i="9"/>
  <c r="DE24" i="9"/>
  <c r="DD24" i="9"/>
  <c r="DC24" i="9"/>
  <c r="DB24" i="9"/>
  <c r="DA24" i="9"/>
  <c r="CZ24" i="9"/>
  <c r="CY24" i="9"/>
  <c r="CX24" i="9"/>
  <c r="CW24" i="9"/>
  <c r="CV24" i="9"/>
  <c r="CU24" i="9"/>
  <c r="CT24" i="9"/>
  <c r="CS24" i="9"/>
  <c r="CR24" i="9"/>
  <c r="CQ24" i="9"/>
  <c r="EC23" i="9"/>
  <c r="EB23" i="9"/>
  <c r="EA23" i="9"/>
  <c r="DZ23" i="9"/>
  <c r="DY23" i="9"/>
  <c r="DX23" i="9"/>
  <c r="DW23" i="9"/>
  <c r="DO23" i="9"/>
  <c r="DJ23" i="9"/>
  <c r="DI23" i="9"/>
  <c r="DH23" i="9"/>
  <c r="DG23" i="9"/>
  <c r="DF23" i="9"/>
  <c r="DE23" i="9"/>
  <c r="DD23" i="9"/>
  <c r="DC23" i="9"/>
  <c r="DB23" i="9"/>
  <c r="DA23" i="9"/>
  <c r="CZ23" i="9"/>
  <c r="CY23" i="9"/>
  <c r="CX23" i="9"/>
  <c r="CW23" i="9"/>
  <c r="CV23" i="9"/>
  <c r="CU23" i="9"/>
  <c r="CT23" i="9"/>
  <c r="CS23" i="9"/>
  <c r="CR23" i="9"/>
  <c r="CQ23" i="9"/>
  <c r="EC22" i="9"/>
  <c r="EB22" i="9"/>
  <c r="EA22" i="9"/>
  <c r="DZ22" i="9"/>
  <c r="DY22" i="9"/>
  <c r="DX22" i="9"/>
  <c r="DW22" i="9"/>
  <c r="DO22" i="9"/>
  <c r="DJ22" i="9"/>
  <c r="DI22" i="9"/>
  <c r="DH22" i="9"/>
  <c r="DG22" i="9"/>
  <c r="DF22" i="9"/>
  <c r="DE22" i="9"/>
  <c r="DD22" i="9"/>
  <c r="DC22" i="9"/>
  <c r="DB22" i="9"/>
  <c r="DA22" i="9"/>
  <c r="CZ22" i="9"/>
  <c r="CY22" i="9"/>
  <c r="CX22" i="9"/>
  <c r="CW22" i="9"/>
  <c r="CV22" i="9"/>
  <c r="CU22" i="9"/>
  <c r="CT22" i="9"/>
  <c r="CS22" i="9"/>
  <c r="CR22" i="9"/>
  <c r="CQ22" i="9"/>
  <c r="EC21" i="9"/>
  <c r="EB21" i="9"/>
  <c r="EA21" i="9"/>
  <c r="DZ21" i="9"/>
  <c r="DY21" i="9"/>
  <c r="DX21" i="9"/>
  <c r="DW21" i="9"/>
  <c r="DO21" i="9"/>
  <c r="DJ21" i="9"/>
  <c r="DI21" i="9"/>
  <c r="DH21" i="9"/>
  <c r="DG21" i="9"/>
  <c r="DF21" i="9"/>
  <c r="DE21" i="9"/>
  <c r="DD21" i="9"/>
  <c r="DC21" i="9"/>
  <c r="DB21" i="9"/>
  <c r="DA21" i="9"/>
  <c r="CZ21" i="9"/>
  <c r="CY21" i="9"/>
  <c r="CX21" i="9"/>
  <c r="CW21" i="9"/>
  <c r="CV21" i="9"/>
  <c r="CU21" i="9"/>
  <c r="CT21" i="9"/>
  <c r="CS21" i="9"/>
  <c r="CR21" i="9"/>
  <c r="CQ21" i="9"/>
  <c r="EC20" i="9"/>
  <c r="EB20" i="9"/>
  <c r="EA20" i="9"/>
  <c r="DZ20" i="9"/>
  <c r="DY20" i="9"/>
  <c r="DX20" i="9"/>
  <c r="DW20" i="9"/>
  <c r="DO20" i="9"/>
  <c r="DJ20" i="9"/>
  <c r="DI20" i="9"/>
  <c r="DH20" i="9"/>
  <c r="DG20" i="9"/>
  <c r="DF20" i="9"/>
  <c r="DE20" i="9"/>
  <c r="DD20" i="9"/>
  <c r="DC20" i="9"/>
  <c r="DB20" i="9"/>
  <c r="DA20" i="9"/>
  <c r="CZ20" i="9"/>
  <c r="CY20" i="9"/>
  <c r="CX20" i="9"/>
  <c r="CW20" i="9"/>
  <c r="CV20" i="9"/>
  <c r="CU20" i="9"/>
  <c r="CT20" i="9"/>
  <c r="CS20" i="9"/>
  <c r="CR20" i="9"/>
  <c r="CQ20" i="9"/>
  <c r="EC19" i="9"/>
  <c r="EB19" i="9"/>
  <c r="EA19" i="9"/>
  <c r="DZ19" i="9"/>
  <c r="DY19" i="9"/>
  <c r="DX19" i="9"/>
  <c r="DW19" i="9"/>
  <c r="DO19" i="9"/>
  <c r="DJ19" i="9"/>
  <c r="DI19" i="9"/>
  <c r="DH19" i="9"/>
  <c r="DG19" i="9"/>
  <c r="DF19" i="9"/>
  <c r="DE19" i="9"/>
  <c r="DD19" i="9"/>
  <c r="DC19" i="9"/>
  <c r="DB19" i="9"/>
  <c r="DA19" i="9"/>
  <c r="CZ19" i="9"/>
  <c r="CY19" i="9"/>
  <c r="CX19" i="9"/>
  <c r="CW19" i="9"/>
  <c r="CV19" i="9"/>
  <c r="CU19" i="9"/>
  <c r="CT19" i="9"/>
  <c r="CS19" i="9"/>
  <c r="CR19" i="9"/>
  <c r="CQ19" i="9"/>
  <c r="EC18" i="9"/>
  <c r="EB18" i="9"/>
  <c r="EA18" i="9"/>
  <c r="DZ18" i="9"/>
  <c r="DY18" i="9"/>
  <c r="DX18" i="9"/>
  <c r="DW18" i="9"/>
  <c r="DO18" i="9"/>
  <c r="DJ18" i="9"/>
  <c r="DI18" i="9"/>
  <c r="DH18" i="9"/>
  <c r="DG18" i="9"/>
  <c r="DF18" i="9"/>
  <c r="DE18" i="9"/>
  <c r="DD18" i="9"/>
  <c r="DC18" i="9"/>
  <c r="DB18" i="9"/>
  <c r="DA18" i="9"/>
  <c r="CZ18" i="9"/>
  <c r="CY18" i="9"/>
  <c r="CX18" i="9"/>
  <c r="CW18" i="9"/>
  <c r="CV18" i="9"/>
  <c r="CU18" i="9"/>
  <c r="CT18" i="9"/>
  <c r="CS18" i="9"/>
  <c r="CR18" i="9"/>
  <c r="CQ18" i="9"/>
  <c r="EC17" i="9"/>
  <c r="EB17" i="9"/>
  <c r="EA17" i="9"/>
  <c r="DZ17" i="9"/>
  <c r="DY17" i="9"/>
  <c r="DX17" i="9"/>
  <c r="DW17" i="9"/>
  <c r="DO17" i="9"/>
  <c r="DJ17" i="9"/>
  <c r="DI17" i="9"/>
  <c r="DH17" i="9"/>
  <c r="DG17" i="9"/>
  <c r="DF17" i="9"/>
  <c r="DE17" i="9"/>
  <c r="DD17" i="9"/>
  <c r="DC17" i="9"/>
  <c r="DB17" i="9"/>
  <c r="DA17" i="9"/>
  <c r="CZ17" i="9"/>
  <c r="CY17" i="9"/>
  <c r="CX17" i="9"/>
  <c r="CW17" i="9"/>
  <c r="CV17" i="9"/>
  <c r="CU17" i="9"/>
  <c r="CT17" i="9"/>
  <c r="CS17" i="9"/>
  <c r="CR17" i="9"/>
  <c r="CQ17" i="9"/>
  <c r="EC16" i="9"/>
  <c r="EB16" i="9"/>
  <c r="EA16" i="9"/>
  <c r="DZ16" i="9"/>
  <c r="DY16" i="9"/>
  <c r="DX16" i="9"/>
  <c r="DW16" i="9"/>
  <c r="DO16" i="9"/>
  <c r="DJ16" i="9"/>
  <c r="DI16" i="9"/>
  <c r="DH16" i="9"/>
  <c r="DG16" i="9"/>
  <c r="DF16" i="9"/>
  <c r="DE16" i="9"/>
  <c r="DD16" i="9"/>
  <c r="DC16" i="9"/>
  <c r="DB16" i="9"/>
  <c r="DA16" i="9"/>
  <c r="CZ16" i="9"/>
  <c r="CY16" i="9"/>
  <c r="CX16" i="9"/>
  <c r="CW16" i="9"/>
  <c r="CV16" i="9"/>
  <c r="CU16" i="9"/>
  <c r="CT16" i="9"/>
  <c r="CS16" i="9"/>
  <c r="CR16" i="9"/>
  <c r="CQ16" i="9"/>
  <c r="EC15" i="9"/>
  <c r="EB15" i="9"/>
  <c r="EA15" i="9"/>
  <c r="DZ15" i="9"/>
  <c r="DY15" i="9"/>
  <c r="DX15" i="9"/>
  <c r="DW15" i="9"/>
  <c r="DO15" i="9"/>
  <c r="DJ15" i="9"/>
  <c r="DI15" i="9"/>
  <c r="DH15" i="9"/>
  <c r="DG15" i="9"/>
  <c r="DF15" i="9"/>
  <c r="DE15" i="9"/>
  <c r="DD15" i="9"/>
  <c r="DC15" i="9"/>
  <c r="DB15" i="9"/>
  <c r="DA15" i="9"/>
  <c r="CZ15" i="9"/>
  <c r="CY15" i="9"/>
  <c r="CX15" i="9"/>
  <c r="CW15" i="9"/>
  <c r="CV15" i="9"/>
  <c r="CU15" i="9"/>
  <c r="CT15" i="9"/>
  <c r="CS15" i="9"/>
  <c r="CR15" i="9"/>
  <c r="CQ15" i="9"/>
  <c r="EC14" i="9"/>
  <c r="EB14" i="9"/>
  <c r="EA14" i="9"/>
  <c r="DZ14" i="9"/>
  <c r="DY14" i="9"/>
  <c r="DX14" i="9"/>
  <c r="DW14" i="9"/>
  <c r="DO14" i="9"/>
  <c r="DJ14" i="9"/>
  <c r="DI14" i="9"/>
  <c r="DH14" i="9"/>
  <c r="DG14" i="9"/>
  <c r="DF14" i="9"/>
  <c r="DE14" i="9"/>
  <c r="DD14" i="9"/>
  <c r="DC14" i="9"/>
  <c r="DB14" i="9"/>
  <c r="DA14" i="9"/>
  <c r="CZ14" i="9"/>
  <c r="CY14" i="9"/>
  <c r="CX14" i="9"/>
  <c r="CW14" i="9"/>
  <c r="CV14" i="9"/>
  <c r="CU14" i="9"/>
  <c r="CT14" i="9"/>
  <c r="CS14" i="9"/>
  <c r="CR14" i="9"/>
  <c r="CQ14" i="9"/>
  <c r="EC13" i="9"/>
  <c r="EB13" i="9"/>
  <c r="EA13" i="9"/>
  <c r="DZ13" i="9"/>
  <c r="DY13" i="9"/>
  <c r="DX13" i="9"/>
  <c r="DW13" i="9"/>
  <c r="DO13" i="9"/>
  <c r="DJ13" i="9"/>
  <c r="DI13" i="9"/>
  <c r="DH13" i="9"/>
  <c r="DG13" i="9"/>
  <c r="DF13" i="9"/>
  <c r="DE13" i="9"/>
  <c r="DD13" i="9"/>
  <c r="DC13" i="9"/>
  <c r="DB13" i="9"/>
  <c r="DA13" i="9"/>
  <c r="CZ13" i="9"/>
  <c r="CY13" i="9"/>
  <c r="CX13" i="9"/>
  <c r="CW13" i="9"/>
  <c r="CV13" i="9"/>
  <c r="CU13" i="9"/>
  <c r="CT13" i="9"/>
  <c r="CS13" i="9"/>
  <c r="CR13" i="9"/>
  <c r="CQ13" i="9"/>
  <c r="EC12" i="9"/>
  <c r="EB12" i="9"/>
  <c r="EA12" i="9"/>
  <c r="DZ12" i="9"/>
  <c r="DY12" i="9"/>
  <c r="DX12" i="9"/>
  <c r="DW12" i="9"/>
  <c r="DO12" i="9"/>
  <c r="DJ12" i="9"/>
  <c r="DI12" i="9"/>
  <c r="DH12" i="9"/>
  <c r="DG12" i="9"/>
  <c r="DF12" i="9"/>
  <c r="DE12" i="9"/>
  <c r="DD12" i="9"/>
  <c r="DC12" i="9"/>
  <c r="DB12" i="9"/>
  <c r="DA12" i="9"/>
  <c r="CZ12" i="9"/>
  <c r="CY12" i="9"/>
  <c r="CX12" i="9"/>
  <c r="CW12" i="9"/>
  <c r="CV12" i="9"/>
  <c r="CU12" i="9"/>
  <c r="CT12" i="9"/>
  <c r="CS12" i="9"/>
  <c r="CR12" i="9"/>
  <c r="CQ12" i="9"/>
  <c r="EC11" i="9"/>
  <c r="EB11" i="9"/>
  <c r="EA11" i="9"/>
  <c r="DZ11" i="9"/>
  <c r="DY11" i="9"/>
  <c r="DX11" i="9"/>
  <c r="DW11" i="9"/>
  <c r="DO11" i="9"/>
  <c r="DJ11" i="9"/>
  <c r="DI11" i="9"/>
  <c r="DH11" i="9"/>
  <c r="DG11" i="9"/>
  <c r="DF11" i="9"/>
  <c r="DE11" i="9"/>
  <c r="DD11" i="9"/>
  <c r="DC11" i="9"/>
  <c r="DB11" i="9"/>
  <c r="DA11" i="9"/>
  <c r="CZ11" i="9"/>
  <c r="CY11" i="9"/>
  <c r="CX11" i="9"/>
  <c r="CW11" i="9"/>
  <c r="CV11" i="9"/>
  <c r="CU11" i="9"/>
  <c r="CT11" i="9"/>
  <c r="CS11" i="9"/>
  <c r="CR11" i="9"/>
  <c r="CQ11" i="9"/>
  <c r="EC10" i="9"/>
  <c r="EB10" i="9"/>
  <c r="EA10" i="9"/>
  <c r="DZ10" i="9"/>
  <c r="DY10" i="9"/>
  <c r="DX10" i="9"/>
  <c r="DW10" i="9"/>
  <c r="DO10" i="9"/>
  <c r="DJ10" i="9"/>
  <c r="DI10" i="9"/>
  <c r="DH10" i="9"/>
  <c r="DG10" i="9"/>
  <c r="DF10" i="9"/>
  <c r="DE10" i="9"/>
  <c r="DD10" i="9"/>
  <c r="DC10" i="9"/>
  <c r="DB10" i="9"/>
  <c r="DA10" i="9"/>
  <c r="CZ10" i="9"/>
  <c r="CY10" i="9"/>
  <c r="CX10" i="9"/>
  <c r="CW10" i="9"/>
  <c r="CV10" i="9"/>
  <c r="CU10" i="9"/>
  <c r="CT10" i="9"/>
  <c r="CS10" i="9"/>
  <c r="CR10" i="9"/>
  <c r="CQ10" i="9"/>
  <c r="EC9" i="9"/>
  <c r="EB9" i="9"/>
  <c r="EA9" i="9"/>
  <c r="DZ9" i="9"/>
  <c r="DY9" i="9"/>
  <c r="DX9" i="9"/>
  <c r="DW9" i="9"/>
  <c r="DO9" i="9"/>
  <c r="DJ9" i="9"/>
  <c r="DI9" i="9"/>
  <c r="DH9" i="9"/>
  <c r="DG9" i="9"/>
  <c r="DF9" i="9"/>
  <c r="DE9" i="9"/>
  <c r="DD9" i="9"/>
  <c r="DC9" i="9"/>
  <c r="DB9" i="9"/>
  <c r="DA9" i="9"/>
  <c r="CZ9" i="9"/>
  <c r="CY9" i="9"/>
  <c r="CX9" i="9"/>
  <c r="CW9" i="9"/>
  <c r="CV9" i="9"/>
  <c r="CU9" i="9"/>
  <c r="CT9" i="9"/>
  <c r="CS9" i="9"/>
  <c r="CR9" i="9"/>
  <c r="CQ9" i="9"/>
  <c r="EC8" i="9"/>
  <c r="EB8" i="9"/>
  <c r="EA8" i="9"/>
  <c r="DZ8" i="9"/>
  <c r="DY8" i="9"/>
  <c r="DX8" i="9"/>
  <c r="DW8" i="9"/>
  <c r="DO8" i="9"/>
  <c r="DJ8" i="9"/>
  <c r="DI8" i="9"/>
  <c r="DH8" i="9"/>
  <c r="DG8" i="9"/>
  <c r="DF8" i="9"/>
  <c r="DE8" i="9"/>
  <c r="DD8" i="9"/>
  <c r="DC8" i="9"/>
  <c r="DB8" i="9"/>
  <c r="DA8" i="9"/>
  <c r="CZ8" i="9"/>
  <c r="CY8" i="9"/>
  <c r="CX8" i="9"/>
  <c r="CW8" i="9"/>
  <c r="CV8" i="9"/>
  <c r="CU8" i="9"/>
  <c r="CT8" i="9"/>
  <c r="CS8" i="9"/>
  <c r="CR8" i="9"/>
  <c r="CQ8" i="9"/>
  <c r="EC7" i="9"/>
  <c r="EB7" i="9"/>
  <c r="EA7" i="9"/>
  <c r="DZ7" i="9"/>
  <c r="DY7" i="9"/>
  <c r="DX7" i="9"/>
  <c r="DW7" i="9"/>
  <c r="DO7" i="9"/>
  <c r="DJ7" i="9"/>
  <c r="DI7" i="9"/>
  <c r="DH7" i="9"/>
  <c r="DG7" i="9"/>
  <c r="DF7" i="9"/>
  <c r="DE7" i="9"/>
  <c r="DD7" i="9"/>
  <c r="DC7" i="9"/>
  <c r="DB7" i="9"/>
  <c r="DA7" i="9"/>
  <c r="CZ7" i="9"/>
  <c r="CY7" i="9"/>
  <c r="CX7" i="9"/>
  <c r="CW7" i="9"/>
  <c r="CV7" i="9"/>
  <c r="CU7" i="9"/>
  <c r="CT7" i="9"/>
  <c r="CS7" i="9"/>
  <c r="CR7" i="9"/>
  <c r="CQ7" i="9"/>
  <c r="EC6" i="9"/>
  <c r="EB6" i="9"/>
  <c r="EA6" i="9"/>
  <c r="DZ6" i="9"/>
  <c r="DY6" i="9"/>
  <c r="DX6" i="9"/>
  <c r="DW6" i="9"/>
  <c r="DO6" i="9"/>
  <c r="DJ6" i="9"/>
  <c r="DI6" i="9"/>
  <c r="DH6" i="9"/>
  <c r="DG6" i="9"/>
  <c r="DF6" i="9"/>
  <c r="DE6" i="9"/>
  <c r="DD6" i="9"/>
  <c r="DC6" i="9"/>
  <c r="DB6" i="9"/>
  <c r="DA6" i="9"/>
  <c r="CZ6" i="9"/>
  <c r="CY6" i="9"/>
  <c r="CX6" i="9"/>
  <c r="CW6" i="9"/>
  <c r="CV6" i="9"/>
  <c r="CU6" i="9"/>
  <c r="CT6" i="9"/>
  <c r="CS6" i="9"/>
  <c r="CR6" i="9"/>
  <c r="CQ6" i="9"/>
  <c r="EC5" i="9"/>
  <c r="EB5" i="9"/>
  <c r="EA5" i="9"/>
  <c r="DZ5" i="9"/>
  <c r="DY5" i="9"/>
  <c r="DX5" i="9"/>
  <c r="DW5" i="9"/>
  <c r="DO5" i="9"/>
  <c r="DJ5" i="9"/>
  <c r="DI5" i="9"/>
  <c r="DH5" i="9"/>
  <c r="DG5" i="9"/>
  <c r="DF5" i="9"/>
  <c r="DE5" i="9"/>
  <c r="DD5" i="9"/>
  <c r="DC5" i="9"/>
  <c r="DB5" i="9"/>
  <c r="DA5" i="9"/>
  <c r="CZ5" i="9"/>
  <c r="CY5" i="9"/>
  <c r="CX5" i="9"/>
  <c r="CW5" i="9"/>
  <c r="CV5" i="9"/>
  <c r="CU5" i="9"/>
  <c r="CT5" i="9"/>
  <c r="CS5" i="9"/>
  <c r="CR5" i="9"/>
  <c r="CQ5" i="9"/>
  <c r="EC4" i="9"/>
  <c r="EB4" i="9"/>
  <c r="EA4" i="9"/>
  <c r="DZ4" i="9"/>
  <c r="DY4" i="9"/>
  <c r="DX4" i="9"/>
  <c r="DW4" i="9"/>
  <c r="DO4" i="9"/>
  <c r="DJ4" i="9"/>
  <c r="DI4" i="9"/>
  <c r="DH4" i="9"/>
  <c r="DG4" i="9"/>
  <c r="DF4" i="9"/>
  <c r="DE4" i="9"/>
  <c r="DD4" i="9"/>
  <c r="DC4" i="9"/>
  <c r="DB4" i="9"/>
  <c r="DA4" i="9"/>
  <c r="CZ4" i="9"/>
  <c r="CY4" i="9"/>
  <c r="CX4" i="9"/>
  <c r="CW4" i="9"/>
  <c r="CV4" i="9"/>
  <c r="CU4" i="9"/>
  <c r="CT4" i="9"/>
  <c r="CS4" i="9"/>
  <c r="CR4" i="9"/>
  <c r="CQ4" i="9"/>
  <c r="EC3" i="9"/>
  <c r="EB3" i="9"/>
  <c r="EA3" i="9"/>
  <c r="DZ3" i="9"/>
  <c r="DY3" i="9"/>
  <c r="DX3" i="9"/>
  <c r="DW3" i="9"/>
  <c r="DO3" i="9"/>
  <c r="DJ3" i="9"/>
  <c r="DI3" i="9"/>
  <c r="DH3" i="9"/>
  <c r="DG3" i="9"/>
  <c r="DF3" i="9"/>
  <c r="DE3" i="9"/>
  <c r="DD3" i="9"/>
  <c r="DC3" i="9"/>
  <c r="DB3" i="9"/>
  <c r="DA3" i="9"/>
  <c r="CZ3" i="9"/>
  <c r="CY3" i="9"/>
  <c r="CX3" i="9"/>
  <c r="CW3" i="9"/>
  <c r="CV3" i="9"/>
  <c r="CU3" i="9"/>
  <c r="CT3" i="9"/>
  <c r="CS3" i="9"/>
  <c r="CR3" i="9"/>
  <c r="CQ3" i="9"/>
  <c r="EC2" i="9"/>
  <c r="EB2" i="9"/>
  <c r="EA2" i="9"/>
  <c r="DZ2" i="9"/>
  <c r="DY2" i="9"/>
  <c r="DX2" i="9"/>
  <c r="DW2" i="9"/>
  <c r="DV2" i="9"/>
  <c r="DV26" i="9" s="1"/>
  <c r="DU2" i="9"/>
  <c r="DT2" i="9"/>
  <c r="DT24" i="9" s="1"/>
  <c r="DS2" i="9"/>
  <c r="DR2" i="9"/>
  <c r="DR26" i="9" s="1"/>
  <c r="DQ2" i="9"/>
  <c r="DP2" i="9"/>
  <c r="DP24" i="9" s="1"/>
  <c r="DO2" i="9"/>
  <c r="DJ2" i="9"/>
  <c r="DI2" i="9"/>
  <c r="DH2" i="9"/>
  <c r="DG2" i="9"/>
  <c r="DF2" i="9"/>
  <c r="DE2" i="9"/>
  <c r="DD2" i="9"/>
  <c r="DC2" i="9"/>
  <c r="DB2" i="9"/>
  <c r="DA2" i="9"/>
  <c r="CZ2" i="9"/>
  <c r="CY2" i="9"/>
  <c r="CX2" i="9"/>
  <c r="CW2" i="9"/>
  <c r="CV2" i="9"/>
  <c r="EC32" i="8"/>
  <c r="EB32" i="8"/>
  <c r="EA32" i="8"/>
  <c r="DZ32" i="8"/>
  <c r="DY32" i="8"/>
  <c r="DX32" i="8"/>
  <c r="DW32" i="8"/>
  <c r="DO32" i="8"/>
  <c r="DJ32" i="8"/>
  <c r="DI32" i="8"/>
  <c r="DH32" i="8"/>
  <c r="DG32" i="8"/>
  <c r="DF32" i="8"/>
  <c r="DE32" i="8"/>
  <c r="DD32" i="8"/>
  <c r="DC32" i="8"/>
  <c r="DB32" i="8"/>
  <c r="DA32" i="8"/>
  <c r="CZ32" i="8"/>
  <c r="CY32" i="8"/>
  <c r="CX32" i="8"/>
  <c r="CW32" i="8"/>
  <c r="DK32" i="8" s="1"/>
  <c r="DM32" i="8" s="1"/>
  <c r="CV32" i="8"/>
  <c r="CU32" i="8"/>
  <c r="CT32" i="8"/>
  <c r="CS32" i="8"/>
  <c r="CR32" i="8"/>
  <c r="CQ32" i="8"/>
  <c r="CP32" i="8" s="1"/>
  <c r="EC31" i="8"/>
  <c r="EB31" i="8"/>
  <c r="EA31" i="8"/>
  <c r="DZ31" i="8"/>
  <c r="DY31" i="8"/>
  <c r="DX31" i="8"/>
  <c r="DW31" i="8"/>
  <c r="DO31" i="8"/>
  <c r="DJ31" i="8"/>
  <c r="DI31" i="8"/>
  <c r="DH31" i="8"/>
  <c r="DG31" i="8"/>
  <c r="DF31" i="8"/>
  <c r="DE31" i="8"/>
  <c r="DD31" i="8"/>
  <c r="DC31" i="8"/>
  <c r="DB31" i="8"/>
  <c r="DA31" i="8"/>
  <c r="CZ31" i="8"/>
  <c r="CY31" i="8"/>
  <c r="CX31" i="8"/>
  <c r="CW31" i="8"/>
  <c r="CV31" i="8"/>
  <c r="CU31" i="8"/>
  <c r="CT31" i="8"/>
  <c r="CS31" i="8"/>
  <c r="CR31" i="8"/>
  <c r="CQ31" i="8"/>
  <c r="CP31" i="8" s="1"/>
  <c r="EC30" i="8"/>
  <c r="EB30" i="8"/>
  <c r="EA30" i="8"/>
  <c r="DZ30" i="8"/>
  <c r="DY30" i="8"/>
  <c r="DX30" i="8"/>
  <c r="DW30" i="8"/>
  <c r="DO30" i="8"/>
  <c r="DJ30" i="8"/>
  <c r="DI30" i="8"/>
  <c r="DH30" i="8"/>
  <c r="DG30" i="8"/>
  <c r="DF30" i="8"/>
  <c r="DE30" i="8"/>
  <c r="DD30" i="8"/>
  <c r="DC30" i="8"/>
  <c r="DB30" i="8"/>
  <c r="DA30" i="8"/>
  <c r="CZ30" i="8"/>
  <c r="CY30" i="8"/>
  <c r="CX30" i="8"/>
  <c r="CW30" i="8"/>
  <c r="DK30" i="8" s="1"/>
  <c r="DM30" i="8" s="1"/>
  <c r="CV30" i="8"/>
  <c r="CU30" i="8"/>
  <c r="CT30" i="8"/>
  <c r="CS30" i="8"/>
  <c r="CR30" i="8"/>
  <c r="CQ30" i="8"/>
  <c r="CP30" i="8" s="1"/>
  <c r="EC29" i="8"/>
  <c r="EB29" i="8"/>
  <c r="EA29" i="8"/>
  <c r="DZ29" i="8"/>
  <c r="DY29" i="8"/>
  <c r="DX29" i="8"/>
  <c r="DW29" i="8"/>
  <c r="DO29" i="8"/>
  <c r="DJ29" i="8"/>
  <c r="DI29" i="8"/>
  <c r="DH29" i="8"/>
  <c r="DG29" i="8"/>
  <c r="DF29" i="8"/>
  <c r="DE29" i="8"/>
  <c r="DD29" i="8"/>
  <c r="DC29" i="8"/>
  <c r="DB29" i="8"/>
  <c r="DA29" i="8"/>
  <c r="CZ29" i="8"/>
  <c r="CY29" i="8"/>
  <c r="CX29" i="8"/>
  <c r="CW29" i="8"/>
  <c r="CV29" i="8"/>
  <c r="CU29" i="8"/>
  <c r="CT29" i="8"/>
  <c r="CS29" i="8"/>
  <c r="CR29" i="8"/>
  <c r="CQ29" i="8"/>
  <c r="CP29" i="8" s="1"/>
  <c r="EC28" i="8"/>
  <c r="EB28" i="8"/>
  <c r="EA28" i="8"/>
  <c r="DZ28" i="8"/>
  <c r="DY28" i="8"/>
  <c r="DX28" i="8"/>
  <c r="DW28" i="8"/>
  <c r="DO28" i="8"/>
  <c r="DJ28" i="8"/>
  <c r="DI28" i="8"/>
  <c r="DH28" i="8"/>
  <c r="DG28" i="8"/>
  <c r="DF28" i="8"/>
  <c r="DE28" i="8"/>
  <c r="DD28" i="8"/>
  <c r="DC28" i="8"/>
  <c r="DB28" i="8"/>
  <c r="DA28" i="8"/>
  <c r="CZ28" i="8"/>
  <c r="CY28" i="8"/>
  <c r="CX28" i="8"/>
  <c r="CW28" i="8"/>
  <c r="DK28" i="8" s="1"/>
  <c r="DM28" i="8" s="1"/>
  <c r="CV28" i="8"/>
  <c r="CU28" i="8"/>
  <c r="CT28" i="8"/>
  <c r="CS28" i="8"/>
  <c r="CR28" i="8"/>
  <c r="CQ28" i="8"/>
  <c r="CP28" i="8" s="1"/>
  <c r="EC27" i="8"/>
  <c r="EB27" i="8"/>
  <c r="EA27" i="8"/>
  <c r="DZ27" i="8"/>
  <c r="DY27" i="8"/>
  <c r="DX27" i="8"/>
  <c r="DW27" i="8"/>
  <c r="DO27" i="8"/>
  <c r="DJ27" i="8"/>
  <c r="DI27" i="8"/>
  <c r="DH27" i="8"/>
  <c r="DG27" i="8"/>
  <c r="DF27" i="8"/>
  <c r="DE27" i="8"/>
  <c r="DD27" i="8"/>
  <c r="DC27" i="8"/>
  <c r="DB27" i="8"/>
  <c r="DA27" i="8"/>
  <c r="CZ27" i="8"/>
  <c r="CY27" i="8"/>
  <c r="CX27" i="8"/>
  <c r="CW27" i="8"/>
  <c r="CV27" i="8"/>
  <c r="CU27" i="8"/>
  <c r="CT27" i="8"/>
  <c r="CS27" i="8"/>
  <c r="CR27" i="8"/>
  <c r="CQ27" i="8"/>
  <c r="CP27" i="8" s="1"/>
  <c r="EC26" i="8"/>
  <c r="EB26" i="8"/>
  <c r="EA26" i="8"/>
  <c r="DZ26" i="8"/>
  <c r="DY26" i="8"/>
  <c r="DX26" i="8"/>
  <c r="DW26" i="8"/>
  <c r="DO26" i="8"/>
  <c r="DJ26" i="8"/>
  <c r="DI26" i="8"/>
  <c r="DH26" i="8"/>
  <c r="DG26" i="8"/>
  <c r="DF26" i="8"/>
  <c r="DE26" i="8"/>
  <c r="DD26" i="8"/>
  <c r="DC26" i="8"/>
  <c r="DB26" i="8"/>
  <c r="DA26" i="8"/>
  <c r="CZ26" i="8"/>
  <c r="CY26" i="8"/>
  <c r="CX26" i="8"/>
  <c r="CW26" i="8"/>
  <c r="CV26" i="8"/>
  <c r="CU26" i="8"/>
  <c r="CT26" i="8"/>
  <c r="CS26" i="8"/>
  <c r="CR26" i="8"/>
  <c r="CQ26" i="8"/>
  <c r="CP26" i="8" s="1"/>
  <c r="EC25" i="8"/>
  <c r="EB25" i="8"/>
  <c r="EA25" i="8"/>
  <c r="DZ25" i="8"/>
  <c r="DY25" i="8"/>
  <c r="DX25" i="8"/>
  <c r="DW25" i="8"/>
  <c r="DO25" i="8"/>
  <c r="DJ25" i="8"/>
  <c r="DI25" i="8"/>
  <c r="DH25" i="8"/>
  <c r="DG25" i="8"/>
  <c r="DF25" i="8"/>
  <c r="DE25" i="8"/>
  <c r="DD25" i="8"/>
  <c r="DC25" i="8"/>
  <c r="DB25" i="8"/>
  <c r="DA25" i="8"/>
  <c r="CZ25" i="8"/>
  <c r="CY25" i="8"/>
  <c r="CX25" i="8"/>
  <c r="CW25" i="8"/>
  <c r="CV25" i="8"/>
  <c r="CU25" i="8"/>
  <c r="CT25" i="8"/>
  <c r="CS25" i="8"/>
  <c r="CR25" i="8"/>
  <c r="CQ25" i="8"/>
  <c r="CP25" i="8" s="1"/>
  <c r="EC24" i="8"/>
  <c r="EB24" i="8"/>
  <c r="EA24" i="8"/>
  <c r="DZ24" i="8"/>
  <c r="DY24" i="8"/>
  <c r="DX24" i="8"/>
  <c r="DW24" i="8"/>
  <c r="DO24" i="8"/>
  <c r="DJ24" i="8"/>
  <c r="DI24" i="8"/>
  <c r="DH24" i="8"/>
  <c r="DG24" i="8"/>
  <c r="DF24" i="8"/>
  <c r="DE24" i="8"/>
  <c r="DD24" i="8"/>
  <c r="DC24" i="8"/>
  <c r="DB24" i="8"/>
  <c r="DA24" i="8"/>
  <c r="CZ24" i="8"/>
  <c r="CY24" i="8"/>
  <c r="CX24" i="8"/>
  <c r="CW24" i="8"/>
  <c r="CV24" i="8"/>
  <c r="CU24" i="8"/>
  <c r="CT24" i="8"/>
  <c r="CS24" i="8"/>
  <c r="CR24" i="8"/>
  <c r="CQ24" i="8"/>
  <c r="CP24" i="8" s="1"/>
  <c r="EC23" i="8"/>
  <c r="EB23" i="8"/>
  <c r="EA23" i="8"/>
  <c r="DZ23" i="8"/>
  <c r="DY23" i="8"/>
  <c r="DX23" i="8"/>
  <c r="DW23" i="8"/>
  <c r="DO23" i="8"/>
  <c r="DJ23" i="8"/>
  <c r="DI23" i="8"/>
  <c r="DH23" i="8"/>
  <c r="DG23" i="8"/>
  <c r="DF23" i="8"/>
  <c r="DE23" i="8"/>
  <c r="DD23" i="8"/>
  <c r="DC23" i="8"/>
  <c r="DB23" i="8"/>
  <c r="DA23" i="8"/>
  <c r="CZ23" i="8"/>
  <c r="CY23" i="8"/>
  <c r="CX23" i="8"/>
  <c r="CW23" i="8"/>
  <c r="CV23" i="8"/>
  <c r="CU23" i="8"/>
  <c r="CT23" i="8"/>
  <c r="CS23" i="8"/>
  <c r="CR23" i="8"/>
  <c r="CQ23" i="8"/>
  <c r="CP23" i="8" s="1"/>
  <c r="EC22" i="8"/>
  <c r="EB22" i="8"/>
  <c r="EA22" i="8"/>
  <c r="DZ22" i="8"/>
  <c r="DY22" i="8"/>
  <c r="DX22" i="8"/>
  <c r="DW22" i="8"/>
  <c r="DO22" i="8"/>
  <c r="DJ22" i="8"/>
  <c r="DI22" i="8"/>
  <c r="DH22" i="8"/>
  <c r="DG22" i="8"/>
  <c r="DF22" i="8"/>
  <c r="DE22" i="8"/>
  <c r="DD22" i="8"/>
  <c r="DC22" i="8"/>
  <c r="DB22" i="8"/>
  <c r="DA22" i="8"/>
  <c r="CZ22" i="8"/>
  <c r="CY22" i="8"/>
  <c r="CX22" i="8"/>
  <c r="CW22" i="8"/>
  <c r="CV22" i="8"/>
  <c r="CU22" i="8"/>
  <c r="CT22" i="8"/>
  <c r="CS22" i="8"/>
  <c r="CR22" i="8"/>
  <c r="CQ22" i="8"/>
  <c r="CP22" i="8" s="1"/>
  <c r="EC21" i="8"/>
  <c r="EB21" i="8"/>
  <c r="EA21" i="8"/>
  <c r="DZ21" i="8"/>
  <c r="DY21" i="8"/>
  <c r="DX21" i="8"/>
  <c r="DW21" i="8"/>
  <c r="DO21" i="8"/>
  <c r="DJ21" i="8"/>
  <c r="DI21" i="8"/>
  <c r="DH21" i="8"/>
  <c r="DG21" i="8"/>
  <c r="DF21" i="8"/>
  <c r="DE21" i="8"/>
  <c r="DD21" i="8"/>
  <c r="DC21" i="8"/>
  <c r="DB21" i="8"/>
  <c r="DA21" i="8"/>
  <c r="CZ21" i="8"/>
  <c r="CY21" i="8"/>
  <c r="CX21" i="8"/>
  <c r="CW21" i="8"/>
  <c r="CV21" i="8"/>
  <c r="CU21" i="8"/>
  <c r="CT21" i="8"/>
  <c r="CS21" i="8"/>
  <c r="CR21" i="8"/>
  <c r="CQ21" i="8"/>
  <c r="CP21" i="8" s="1"/>
  <c r="EC20" i="8"/>
  <c r="EB20" i="8"/>
  <c r="EA20" i="8"/>
  <c r="DZ20" i="8"/>
  <c r="DY20" i="8"/>
  <c r="DX20" i="8"/>
  <c r="DW20" i="8"/>
  <c r="DO20" i="8"/>
  <c r="DJ20" i="8"/>
  <c r="DI20" i="8"/>
  <c r="DH20" i="8"/>
  <c r="DG20" i="8"/>
  <c r="DF20" i="8"/>
  <c r="DE20" i="8"/>
  <c r="DD20" i="8"/>
  <c r="DC20" i="8"/>
  <c r="DB20" i="8"/>
  <c r="DA20" i="8"/>
  <c r="CZ20" i="8"/>
  <c r="CY20" i="8"/>
  <c r="CX20" i="8"/>
  <c r="CW20" i="8"/>
  <c r="CV20" i="8"/>
  <c r="CU20" i="8"/>
  <c r="CT20" i="8"/>
  <c r="CS20" i="8"/>
  <c r="CR20" i="8"/>
  <c r="CQ20" i="8"/>
  <c r="CP20" i="8" s="1"/>
  <c r="EC19" i="8"/>
  <c r="EB19" i="8"/>
  <c r="EA19" i="8"/>
  <c r="DZ19" i="8"/>
  <c r="DY19" i="8"/>
  <c r="DX19" i="8"/>
  <c r="DW19" i="8"/>
  <c r="DO19" i="8"/>
  <c r="DJ19" i="8"/>
  <c r="DI19" i="8"/>
  <c r="DH19" i="8"/>
  <c r="DG19" i="8"/>
  <c r="DF19" i="8"/>
  <c r="DE19" i="8"/>
  <c r="DD19" i="8"/>
  <c r="DC19" i="8"/>
  <c r="DB19" i="8"/>
  <c r="DA19" i="8"/>
  <c r="CZ19" i="8"/>
  <c r="CY19" i="8"/>
  <c r="CX19" i="8"/>
  <c r="CW19" i="8"/>
  <c r="CV19" i="8"/>
  <c r="CU19" i="8"/>
  <c r="CT19" i="8"/>
  <c r="CS19" i="8"/>
  <c r="CR19" i="8"/>
  <c r="CQ19" i="8"/>
  <c r="CP19" i="8" s="1"/>
  <c r="EC18" i="8"/>
  <c r="EB18" i="8"/>
  <c r="EA18" i="8"/>
  <c r="DZ18" i="8"/>
  <c r="DY18" i="8"/>
  <c r="DX18" i="8"/>
  <c r="DW18" i="8"/>
  <c r="DO18" i="8"/>
  <c r="DJ18" i="8"/>
  <c r="DI18" i="8"/>
  <c r="DH18" i="8"/>
  <c r="DG18" i="8"/>
  <c r="DF18" i="8"/>
  <c r="DE18" i="8"/>
  <c r="DD18" i="8"/>
  <c r="DC18" i="8"/>
  <c r="DB18" i="8"/>
  <c r="DA18" i="8"/>
  <c r="CZ18" i="8"/>
  <c r="CY18" i="8"/>
  <c r="CX18" i="8"/>
  <c r="CW18" i="8"/>
  <c r="CV18" i="8"/>
  <c r="CU18" i="8"/>
  <c r="CT18" i="8"/>
  <c r="CS18" i="8"/>
  <c r="CR18" i="8"/>
  <c r="CQ18" i="8"/>
  <c r="CP18" i="8" s="1"/>
  <c r="EC17" i="8"/>
  <c r="EB17" i="8"/>
  <c r="EA17" i="8"/>
  <c r="DZ17" i="8"/>
  <c r="DY17" i="8"/>
  <c r="DX17" i="8"/>
  <c r="DW17" i="8"/>
  <c r="DO17" i="8"/>
  <c r="DJ17" i="8"/>
  <c r="DI17" i="8"/>
  <c r="DH17" i="8"/>
  <c r="DG17" i="8"/>
  <c r="DF17" i="8"/>
  <c r="DE17" i="8"/>
  <c r="DD17" i="8"/>
  <c r="DC17" i="8"/>
  <c r="DB17" i="8"/>
  <c r="DA17" i="8"/>
  <c r="CZ17" i="8"/>
  <c r="CY17" i="8"/>
  <c r="CX17" i="8"/>
  <c r="CW17" i="8"/>
  <c r="CV17" i="8"/>
  <c r="CU17" i="8"/>
  <c r="CT17" i="8"/>
  <c r="CS17" i="8"/>
  <c r="CR17" i="8"/>
  <c r="CQ17" i="8"/>
  <c r="CP17" i="8" s="1"/>
  <c r="EC16" i="8"/>
  <c r="EB16" i="8"/>
  <c r="EA16" i="8"/>
  <c r="DZ16" i="8"/>
  <c r="DY16" i="8"/>
  <c r="DX16" i="8"/>
  <c r="DW16" i="8"/>
  <c r="DO16" i="8"/>
  <c r="DJ16" i="8"/>
  <c r="DI16" i="8"/>
  <c r="DH16" i="8"/>
  <c r="DG16" i="8"/>
  <c r="DF16" i="8"/>
  <c r="DE16" i="8"/>
  <c r="DD16" i="8"/>
  <c r="DC16" i="8"/>
  <c r="DB16" i="8"/>
  <c r="DA16" i="8"/>
  <c r="CZ16" i="8"/>
  <c r="CY16" i="8"/>
  <c r="CX16" i="8"/>
  <c r="CW16" i="8"/>
  <c r="CV16" i="8"/>
  <c r="CU16" i="8"/>
  <c r="CT16" i="8"/>
  <c r="CS16" i="8"/>
  <c r="CR16" i="8"/>
  <c r="CQ16" i="8"/>
  <c r="CP16" i="8" s="1"/>
  <c r="EC15" i="8"/>
  <c r="EB15" i="8"/>
  <c r="EA15" i="8"/>
  <c r="DZ15" i="8"/>
  <c r="DY15" i="8"/>
  <c r="DX15" i="8"/>
  <c r="DW15" i="8"/>
  <c r="DO15" i="8"/>
  <c r="DJ15" i="8"/>
  <c r="DI15" i="8"/>
  <c r="DH15" i="8"/>
  <c r="DG15" i="8"/>
  <c r="DF15" i="8"/>
  <c r="DE15" i="8"/>
  <c r="DD15" i="8"/>
  <c r="DC15" i="8"/>
  <c r="DB15" i="8"/>
  <c r="DA15" i="8"/>
  <c r="CZ15" i="8"/>
  <c r="CY15" i="8"/>
  <c r="CX15" i="8"/>
  <c r="CW15" i="8"/>
  <c r="CV15" i="8"/>
  <c r="CU15" i="8"/>
  <c r="CT15" i="8"/>
  <c r="CS15" i="8"/>
  <c r="CR15" i="8"/>
  <c r="CQ15" i="8"/>
  <c r="CP15" i="8" s="1"/>
  <c r="EC14" i="8"/>
  <c r="EB14" i="8"/>
  <c r="EA14" i="8"/>
  <c r="DZ14" i="8"/>
  <c r="DY14" i="8"/>
  <c r="DX14" i="8"/>
  <c r="DW14" i="8"/>
  <c r="DO14" i="8"/>
  <c r="DJ14" i="8"/>
  <c r="DI14" i="8"/>
  <c r="DH14" i="8"/>
  <c r="DG14" i="8"/>
  <c r="DF14" i="8"/>
  <c r="DE14" i="8"/>
  <c r="DD14" i="8"/>
  <c r="DC14" i="8"/>
  <c r="DB14" i="8"/>
  <c r="DA14" i="8"/>
  <c r="CZ14" i="8"/>
  <c r="CY14" i="8"/>
  <c r="CX14" i="8"/>
  <c r="CW14" i="8"/>
  <c r="CV14" i="8"/>
  <c r="CU14" i="8"/>
  <c r="CT14" i="8"/>
  <c r="CS14" i="8"/>
  <c r="CR14" i="8"/>
  <c r="CQ14" i="8"/>
  <c r="CP14" i="8" s="1"/>
  <c r="EC13" i="8"/>
  <c r="EB13" i="8"/>
  <c r="EA13" i="8"/>
  <c r="DZ13" i="8"/>
  <c r="DY13" i="8"/>
  <c r="DX13" i="8"/>
  <c r="DW13" i="8"/>
  <c r="DO13" i="8"/>
  <c r="DJ13" i="8"/>
  <c r="DI13" i="8"/>
  <c r="DH13" i="8"/>
  <c r="DG13" i="8"/>
  <c r="DF13" i="8"/>
  <c r="DE13" i="8"/>
  <c r="DD13" i="8"/>
  <c r="DC13" i="8"/>
  <c r="DB13" i="8"/>
  <c r="DA13" i="8"/>
  <c r="CZ13" i="8"/>
  <c r="CY13" i="8"/>
  <c r="CX13" i="8"/>
  <c r="CW13" i="8"/>
  <c r="CV13" i="8"/>
  <c r="CU13" i="8"/>
  <c r="CT13" i="8"/>
  <c r="CS13" i="8"/>
  <c r="CR13" i="8"/>
  <c r="CQ13" i="8"/>
  <c r="EC12" i="8"/>
  <c r="EB12" i="8"/>
  <c r="EA12" i="8"/>
  <c r="DZ12" i="8"/>
  <c r="DY12" i="8"/>
  <c r="DX12" i="8"/>
  <c r="DW12" i="8"/>
  <c r="DO12" i="8"/>
  <c r="DJ12" i="8"/>
  <c r="DI12" i="8"/>
  <c r="DH12" i="8"/>
  <c r="DG12" i="8"/>
  <c r="DF12" i="8"/>
  <c r="DE12" i="8"/>
  <c r="DD12" i="8"/>
  <c r="DC12" i="8"/>
  <c r="DB12" i="8"/>
  <c r="DA12" i="8"/>
  <c r="CZ12" i="8"/>
  <c r="CY12" i="8"/>
  <c r="CX12" i="8"/>
  <c r="CW12" i="8"/>
  <c r="CV12" i="8"/>
  <c r="CU12" i="8"/>
  <c r="CT12" i="8"/>
  <c r="CS12" i="8"/>
  <c r="CR12" i="8"/>
  <c r="CQ12" i="8"/>
  <c r="EC11" i="8"/>
  <c r="EB11" i="8"/>
  <c r="EA11" i="8"/>
  <c r="DZ11" i="8"/>
  <c r="DY11" i="8"/>
  <c r="DX11" i="8"/>
  <c r="DW11" i="8"/>
  <c r="DO11" i="8"/>
  <c r="DJ11" i="8"/>
  <c r="DI11" i="8"/>
  <c r="DH11" i="8"/>
  <c r="DG11" i="8"/>
  <c r="DF11" i="8"/>
  <c r="DE11" i="8"/>
  <c r="DD11" i="8"/>
  <c r="DC11" i="8"/>
  <c r="DB11" i="8"/>
  <c r="DA11" i="8"/>
  <c r="CZ11" i="8"/>
  <c r="CY11" i="8"/>
  <c r="CX11" i="8"/>
  <c r="CW11" i="8"/>
  <c r="CV11" i="8"/>
  <c r="CU11" i="8"/>
  <c r="CT11" i="8"/>
  <c r="CS11" i="8"/>
  <c r="CR11" i="8"/>
  <c r="CQ11" i="8"/>
  <c r="CP11" i="8" s="1"/>
  <c r="EC10" i="8"/>
  <c r="EB10" i="8"/>
  <c r="EA10" i="8"/>
  <c r="DZ10" i="8"/>
  <c r="DY10" i="8"/>
  <c r="DX10" i="8"/>
  <c r="DW10" i="8"/>
  <c r="DO10" i="8"/>
  <c r="DJ10" i="8"/>
  <c r="DI10" i="8"/>
  <c r="DH10" i="8"/>
  <c r="DG10" i="8"/>
  <c r="DF10" i="8"/>
  <c r="DE10" i="8"/>
  <c r="DD10" i="8"/>
  <c r="DC10" i="8"/>
  <c r="DB10" i="8"/>
  <c r="DA10" i="8"/>
  <c r="CZ10" i="8"/>
  <c r="CY10" i="8"/>
  <c r="CX10" i="8"/>
  <c r="CW10" i="8"/>
  <c r="CV10" i="8"/>
  <c r="CU10" i="8"/>
  <c r="CT10" i="8"/>
  <c r="CS10" i="8"/>
  <c r="CR10" i="8"/>
  <c r="CQ10" i="8"/>
  <c r="CP10" i="8" s="1"/>
  <c r="EC9" i="8"/>
  <c r="EB9" i="8"/>
  <c r="EA9" i="8"/>
  <c r="DZ9" i="8"/>
  <c r="DY9" i="8"/>
  <c r="DX9" i="8"/>
  <c r="DW9" i="8"/>
  <c r="DO9" i="8"/>
  <c r="DJ9" i="8"/>
  <c r="DI9" i="8"/>
  <c r="DH9" i="8"/>
  <c r="DG9" i="8"/>
  <c r="DF9" i="8"/>
  <c r="DE9" i="8"/>
  <c r="DD9" i="8"/>
  <c r="DC9" i="8"/>
  <c r="DB9" i="8"/>
  <c r="DA9" i="8"/>
  <c r="CZ9" i="8"/>
  <c r="CY9" i="8"/>
  <c r="CX9" i="8"/>
  <c r="CW9" i="8"/>
  <c r="CV9" i="8"/>
  <c r="CU9" i="8"/>
  <c r="CT9" i="8"/>
  <c r="CS9" i="8"/>
  <c r="CR9" i="8"/>
  <c r="CQ9" i="8"/>
  <c r="CP9" i="8" s="1"/>
  <c r="EC8" i="8"/>
  <c r="EB8" i="8"/>
  <c r="EA8" i="8"/>
  <c r="DZ8" i="8"/>
  <c r="DY8" i="8"/>
  <c r="DX8" i="8"/>
  <c r="DW8" i="8"/>
  <c r="DO8" i="8"/>
  <c r="DJ8" i="8"/>
  <c r="DI8" i="8"/>
  <c r="DH8" i="8"/>
  <c r="DG8" i="8"/>
  <c r="DF8" i="8"/>
  <c r="DE8" i="8"/>
  <c r="DD8" i="8"/>
  <c r="DC8" i="8"/>
  <c r="DB8" i="8"/>
  <c r="DA8" i="8"/>
  <c r="CZ8" i="8"/>
  <c r="CY8" i="8"/>
  <c r="CX8" i="8"/>
  <c r="CW8" i="8"/>
  <c r="CV8" i="8"/>
  <c r="CU8" i="8"/>
  <c r="CT8" i="8"/>
  <c r="CS8" i="8"/>
  <c r="CR8" i="8"/>
  <c r="CQ8" i="8"/>
  <c r="CP8" i="8" s="1"/>
  <c r="EC7" i="8"/>
  <c r="EB7" i="8"/>
  <c r="EA7" i="8"/>
  <c r="DZ7" i="8"/>
  <c r="DY7" i="8"/>
  <c r="DX7" i="8"/>
  <c r="DW7" i="8"/>
  <c r="DO7" i="8"/>
  <c r="DJ7" i="8"/>
  <c r="DI7" i="8"/>
  <c r="DH7" i="8"/>
  <c r="DG7" i="8"/>
  <c r="DF7" i="8"/>
  <c r="DE7" i="8"/>
  <c r="DD7" i="8"/>
  <c r="DC7" i="8"/>
  <c r="DB7" i="8"/>
  <c r="DA7" i="8"/>
  <c r="CZ7" i="8"/>
  <c r="CY7" i="8"/>
  <c r="CX7" i="8"/>
  <c r="CW7" i="8"/>
  <c r="CV7" i="8"/>
  <c r="CU7" i="8"/>
  <c r="CT7" i="8"/>
  <c r="CS7" i="8"/>
  <c r="CR7" i="8"/>
  <c r="CQ7" i="8"/>
  <c r="CP7" i="8" s="1"/>
  <c r="EC6" i="8"/>
  <c r="EB6" i="8"/>
  <c r="EA6" i="8"/>
  <c r="DZ6" i="8"/>
  <c r="DY6" i="8"/>
  <c r="DX6" i="8"/>
  <c r="DW6" i="8"/>
  <c r="DO6" i="8"/>
  <c r="DJ6" i="8"/>
  <c r="DI6" i="8"/>
  <c r="DH6" i="8"/>
  <c r="DG6" i="8"/>
  <c r="DF6" i="8"/>
  <c r="DE6" i="8"/>
  <c r="DD6" i="8"/>
  <c r="DC6" i="8"/>
  <c r="DB6" i="8"/>
  <c r="DA6" i="8"/>
  <c r="CZ6" i="8"/>
  <c r="CY6" i="8"/>
  <c r="CX6" i="8"/>
  <c r="CW6" i="8"/>
  <c r="CV6" i="8"/>
  <c r="CU6" i="8"/>
  <c r="CT6" i="8"/>
  <c r="CS6" i="8"/>
  <c r="CR6" i="8"/>
  <c r="CQ6" i="8"/>
  <c r="CP6" i="8" s="1"/>
  <c r="EC5" i="8"/>
  <c r="EB5" i="8"/>
  <c r="EA5" i="8"/>
  <c r="DZ5" i="8"/>
  <c r="DY5" i="8"/>
  <c r="DX5" i="8"/>
  <c r="DW5" i="8"/>
  <c r="DO5" i="8"/>
  <c r="DJ5" i="8"/>
  <c r="DI5" i="8"/>
  <c r="DH5" i="8"/>
  <c r="DG5" i="8"/>
  <c r="DF5" i="8"/>
  <c r="DE5" i="8"/>
  <c r="DD5" i="8"/>
  <c r="DC5" i="8"/>
  <c r="DB5" i="8"/>
  <c r="DA5" i="8"/>
  <c r="CZ5" i="8"/>
  <c r="CY5" i="8"/>
  <c r="CX5" i="8"/>
  <c r="CW5" i="8"/>
  <c r="CV5" i="8"/>
  <c r="CU5" i="8"/>
  <c r="CT5" i="8"/>
  <c r="CS5" i="8"/>
  <c r="CR5" i="8"/>
  <c r="CQ5" i="8"/>
  <c r="CP5" i="8" s="1"/>
  <c r="EC4" i="8"/>
  <c r="EB4" i="8"/>
  <c r="EA4" i="8"/>
  <c r="DZ4" i="8"/>
  <c r="DY4" i="8"/>
  <c r="DX4" i="8"/>
  <c r="DW4" i="8"/>
  <c r="DO4" i="8"/>
  <c r="DJ4" i="8"/>
  <c r="DI4" i="8"/>
  <c r="DH4" i="8"/>
  <c r="DG4" i="8"/>
  <c r="DF4" i="8"/>
  <c r="DE4" i="8"/>
  <c r="DD4" i="8"/>
  <c r="DC4" i="8"/>
  <c r="DB4" i="8"/>
  <c r="DA4" i="8"/>
  <c r="CZ4" i="8"/>
  <c r="CY4" i="8"/>
  <c r="CX4" i="8"/>
  <c r="CW4" i="8"/>
  <c r="CV4" i="8"/>
  <c r="CU4" i="8"/>
  <c r="CT4" i="8"/>
  <c r="CS4" i="8"/>
  <c r="CR4" i="8"/>
  <c r="CQ4" i="8"/>
  <c r="CP4" i="8" s="1"/>
  <c r="EC3" i="8"/>
  <c r="EB3" i="8"/>
  <c r="EA3" i="8"/>
  <c r="DZ3" i="8"/>
  <c r="DY3" i="8"/>
  <c r="DX3" i="8"/>
  <c r="DW3" i="8"/>
  <c r="DO3" i="8"/>
  <c r="DJ3" i="8"/>
  <c r="DI3" i="8"/>
  <c r="DH3" i="8"/>
  <c r="DG3" i="8"/>
  <c r="DF3" i="8"/>
  <c r="DE3" i="8"/>
  <c r="DD3" i="8"/>
  <c r="DC3" i="8"/>
  <c r="DB3" i="8"/>
  <c r="DA3" i="8"/>
  <c r="CZ3" i="8"/>
  <c r="CY3" i="8"/>
  <c r="CX3" i="8"/>
  <c r="CW3" i="8"/>
  <c r="CV3" i="8"/>
  <c r="CU3" i="8"/>
  <c r="CT3" i="8"/>
  <c r="CS3" i="8"/>
  <c r="CR3" i="8"/>
  <c r="CQ3" i="8"/>
  <c r="CP3" i="8" s="1"/>
  <c r="EC2" i="8"/>
  <c r="EB2" i="8"/>
  <c r="EA2" i="8"/>
  <c r="DZ2" i="8"/>
  <c r="DY2" i="8"/>
  <c r="DX2" i="8"/>
  <c r="DW2" i="8"/>
  <c r="DV2" i="8"/>
  <c r="DV6" i="8" s="1"/>
  <c r="DU2" i="8"/>
  <c r="DT2" i="8"/>
  <c r="DT6" i="8" s="1"/>
  <c r="DS2" i="8"/>
  <c r="DR2" i="8"/>
  <c r="DR6" i="8" s="1"/>
  <c r="DQ2" i="8"/>
  <c r="DP2" i="8"/>
  <c r="DP6" i="8" s="1"/>
  <c r="DO2" i="8"/>
  <c r="DJ2" i="8"/>
  <c r="DI2" i="8"/>
  <c r="DH2" i="8"/>
  <c r="DG2" i="8"/>
  <c r="DF2" i="8"/>
  <c r="DE2" i="8"/>
  <c r="DD2" i="8"/>
  <c r="DC2" i="8"/>
  <c r="DB2" i="8"/>
  <c r="DA2" i="8"/>
  <c r="CZ2" i="8"/>
  <c r="CY2" i="8"/>
  <c r="CX2" i="8"/>
  <c r="CW2" i="8"/>
  <c r="CV2" i="8"/>
  <c r="EC32" i="7"/>
  <c r="EB32" i="7"/>
  <c r="EA32" i="7"/>
  <c r="DZ32" i="7"/>
  <c r="DY32" i="7"/>
  <c r="DX32" i="7"/>
  <c r="DW32" i="7"/>
  <c r="DO32" i="7"/>
  <c r="DJ32" i="7"/>
  <c r="DI32" i="7"/>
  <c r="DH32" i="7"/>
  <c r="DG32" i="7"/>
  <c r="DF32" i="7"/>
  <c r="DE32" i="7"/>
  <c r="DD32" i="7"/>
  <c r="DC32" i="7"/>
  <c r="DB32" i="7"/>
  <c r="DA32" i="7"/>
  <c r="CZ32" i="7"/>
  <c r="CY32" i="7"/>
  <c r="CX32" i="7"/>
  <c r="CW32" i="7"/>
  <c r="CV32" i="7"/>
  <c r="CU32" i="7"/>
  <c r="CT32" i="7"/>
  <c r="CS32" i="7"/>
  <c r="CR32" i="7"/>
  <c r="CQ32" i="7"/>
  <c r="CP32" i="7" s="1"/>
  <c r="EC31" i="7"/>
  <c r="EB31" i="7"/>
  <c r="EA31" i="7"/>
  <c r="DZ31" i="7"/>
  <c r="DY31" i="7"/>
  <c r="DX31" i="7"/>
  <c r="DW31" i="7"/>
  <c r="DO31" i="7"/>
  <c r="DJ31" i="7"/>
  <c r="DI31" i="7"/>
  <c r="DH31" i="7"/>
  <c r="DG31" i="7"/>
  <c r="DF31" i="7"/>
  <c r="DE31" i="7"/>
  <c r="DD31" i="7"/>
  <c r="DC31" i="7"/>
  <c r="DB31" i="7"/>
  <c r="DA31" i="7"/>
  <c r="CZ31" i="7"/>
  <c r="CY31" i="7"/>
  <c r="CX31" i="7"/>
  <c r="CW31" i="7"/>
  <c r="DK31" i="7" s="1"/>
  <c r="DM31" i="7" s="1"/>
  <c r="CV31" i="7"/>
  <c r="CU31" i="7"/>
  <c r="CT31" i="7"/>
  <c r="CS31" i="7"/>
  <c r="CR31" i="7"/>
  <c r="CQ31" i="7"/>
  <c r="CP31" i="7" s="1"/>
  <c r="EC30" i="7"/>
  <c r="EB30" i="7"/>
  <c r="EA30" i="7"/>
  <c r="DZ30" i="7"/>
  <c r="DY30" i="7"/>
  <c r="DX30" i="7"/>
  <c r="DW30" i="7"/>
  <c r="DO30" i="7"/>
  <c r="DJ30" i="7"/>
  <c r="DI30" i="7"/>
  <c r="DH30" i="7"/>
  <c r="DG30" i="7"/>
  <c r="DF30" i="7"/>
  <c r="DE30" i="7"/>
  <c r="DD30" i="7"/>
  <c r="DC30" i="7"/>
  <c r="DB30" i="7"/>
  <c r="DA30" i="7"/>
  <c r="CZ30" i="7"/>
  <c r="CY30" i="7"/>
  <c r="CX30" i="7"/>
  <c r="CW30" i="7"/>
  <c r="CV30" i="7"/>
  <c r="CU30" i="7"/>
  <c r="CT30" i="7"/>
  <c r="CS30" i="7"/>
  <c r="CR30" i="7"/>
  <c r="CQ30" i="7"/>
  <c r="CP30" i="7" s="1"/>
  <c r="EC29" i="7"/>
  <c r="EB29" i="7"/>
  <c r="EA29" i="7"/>
  <c r="DZ29" i="7"/>
  <c r="DY29" i="7"/>
  <c r="DX29" i="7"/>
  <c r="DW29" i="7"/>
  <c r="DO29" i="7"/>
  <c r="DJ29" i="7"/>
  <c r="DI29" i="7"/>
  <c r="DH29" i="7"/>
  <c r="DG29" i="7"/>
  <c r="DF29" i="7"/>
  <c r="DE29" i="7"/>
  <c r="DD29" i="7"/>
  <c r="DC29" i="7"/>
  <c r="DB29" i="7"/>
  <c r="DA29" i="7"/>
  <c r="CZ29" i="7"/>
  <c r="CY29" i="7"/>
  <c r="CX29" i="7"/>
  <c r="CW29" i="7"/>
  <c r="DK29" i="7" s="1"/>
  <c r="DM29" i="7" s="1"/>
  <c r="CV29" i="7"/>
  <c r="CU29" i="7"/>
  <c r="CT29" i="7"/>
  <c r="CS29" i="7"/>
  <c r="CR29" i="7"/>
  <c r="CQ29" i="7"/>
  <c r="CP29" i="7" s="1"/>
  <c r="EC28" i="7"/>
  <c r="EB28" i="7"/>
  <c r="EA28" i="7"/>
  <c r="DZ28" i="7"/>
  <c r="DY28" i="7"/>
  <c r="DX28" i="7"/>
  <c r="DW28" i="7"/>
  <c r="DO28" i="7"/>
  <c r="DJ28" i="7"/>
  <c r="DI28" i="7"/>
  <c r="DH28" i="7"/>
  <c r="DG28" i="7"/>
  <c r="DF28" i="7"/>
  <c r="DE28" i="7"/>
  <c r="DD28" i="7"/>
  <c r="DC28" i="7"/>
  <c r="DB28" i="7"/>
  <c r="DA28" i="7"/>
  <c r="CZ28" i="7"/>
  <c r="CY28" i="7"/>
  <c r="CX28" i="7"/>
  <c r="CW28" i="7"/>
  <c r="CV28" i="7"/>
  <c r="CU28" i="7"/>
  <c r="CT28" i="7"/>
  <c r="CS28" i="7"/>
  <c r="CR28" i="7"/>
  <c r="CQ28" i="7"/>
  <c r="CP28" i="7" s="1"/>
  <c r="EC27" i="7"/>
  <c r="EB27" i="7"/>
  <c r="EA27" i="7"/>
  <c r="DZ27" i="7"/>
  <c r="DY27" i="7"/>
  <c r="DX27" i="7"/>
  <c r="DW27" i="7"/>
  <c r="DO27" i="7"/>
  <c r="DJ27" i="7"/>
  <c r="DI27" i="7"/>
  <c r="DH27" i="7"/>
  <c r="DG27" i="7"/>
  <c r="DF27" i="7"/>
  <c r="DE27" i="7"/>
  <c r="DD27" i="7"/>
  <c r="DC27" i="7"/>
  <c r="DB27" i="7"/>
  <c r="DA27" i="7"/>
  <c r="CZ27" i="7"/>
  <c r="CY27" i="7"/>
  <c r="CX27" i="7"/>
  <c r="CW27" i="7"/>
  <c r="CV27" i="7"/>
  <c r="CU27" i="7"/>
  <c r="CT27" i="7"/>
  <c r="CS27" i="7"/>
  <c r="CR27" i="7"/>
  <c r="CQ27" i="7"/>
  <c r="CP27" i="7" s="1"/>
  <c r="EC26" i="7"/>
  <c r="EB26" i="7"/>
  <c r="EA26" i="7"/>
  <c r="DZ26" i="7"/>
  <c r="DY26" i="7"/>
  <c r="DX26" i="7"/>
  <c r="DW26" i="7"/>
  <c r="DO26" i="7"/>
  <c r="DJ26" i="7"/>
  <c r="DI26" i="7"/>
  <c r="DH26" i="7"/>
  <c r="DG26" i="7"/>
  <c r="DF26" i="7"/>
  <c r="DE26" i="7"/>
  <c r="DD26" i="7"/>
  <c r="DC26" i="7"/>
  <c r="DB26" i="7"/>
  <c r="DA26" i="7"/>
  <c r="CZ26" i="7"/>
  <c r="CY26" i="7"/>
  <c r="CX26" i="7"/>
  <c r="CW26" i="7"/>
  <c r="CV26" i="7"/>
  <c r="CU26" i="7"/>
  <c r="CT26" i="7"/>
  <c r="CS26" i="7"/>
  <c r="CR26" i="7"/>
  <c r="CQ26" i="7"/>
  <c r="CP26" i="7" s="1"/>
  <c r="EC25" i="7"/>
  <c r="EB25" i="7"/>
  <c r="EA25" i="7"/>
  <c r="DZ25" i="7"/>
  <c r="DY25" i="7"/>
  <c r="DX25" i="7"/>
  <c r="DW25" i="7"/>
  <c r="DO25" i="7"/>
  <c r="DJ25" i="7"/>
  <c r="DI25" i="7"/>
  <c r="DH25" i="7"/>
  <c r="DG25" i="7"/>
  <c r="DF25" i="7"/>
  <c r="DE25" i="7"/>
  <c r="DD25" i="7"/>
  <c r="DC25" i="7"/>
  <c r="DB25" i="7"/>
  <c r="DA25" i="7"/>
  <c r="CZ25" i="7"/>
  <c r="CY25" i="7"/>
  <c r="CX25" i="7"/>
  <c r="CW25" i="7"/>
  <c r="CV25" i="7"/>
  <c r="CU25" i="7"/>
  <c r="CT25" i="7"/>
  <c r="CS25" i="7"/>
  <c r="CR25" i="7"/>
  <c r="CQ25" i="7"/>
  <c r="CP25" i="7" s="1"/>
  <c r="EC24" i="7"/>
  <c r="EB24" i="7"/>
  <c r="EA24" i="7"/>
  <c r="DZ24" i="7"/>
  <c r="DY24" i="7"/>
  <c r="DX24" i="7"/>
  <c r="DW24" i="7"/>
  <c r="DO24" i="7"/>
  <c r="DJ24" i="7"/>
  <c r="DI24" i="7"/>
  <c r="DH24" i="7"/>
  <c r="DG24" i="7"/>
  <c r="DF24" i="7"/>
  <c r="DE24" i="7"/>
  <c r="DD24" i="7"/>
  <c r="DC24" i="7"/>
  <c r="DB24" i="7"/>
  <c r="DA24" i="7"/>
  <c r="CZ24" i="7"/>
  <c r="CY24" i="7"/>
  <c r="CX24" i="7"/>
  <c r="CW24" i="7"/>
  <c r="CV24" i="7"/>
  <c r="CU24" i="7"/>
  <c r="CT24" i="7"/>
  <c r="CS24" i="7"/>
  <c r="CR24" i="7"/>
  <c r="CQ24" i="7"/>
  <c r="CP24" i="7" s="1"/>
  <c r="EC23" i="7"/>
  <c r="EB23" i="7"/>
  <c r="EA23" i="7"/>
  <c r="DZ23" i="7"/>
  <c r="DY23" i="7"/>
  <c r="DX23" i="7"/>
  <c r="DW23" i="7"/>
  <c r="DO23" i="7"/>
  <c r="DJ23" i="7"/>
  <c r="DI23" i="7"/>
  <c r="DH23" i="7"/>
  <c r="DG23" i="7"/>
  <c r="DF23" i="7"/>
  <c r="DE23" i="7"/>
  <c r="DD23" i="7"/>
  <c r="DC23" i="7"/>
  <c r="DB23" i="7"/>
  <c r="DA23" i="7"/>
  <c r="CZ23" i="7"/>
  <c r="CY23" i="7"/>
  <c r="CX23" i="7"/>
  <c r="CW23" i="7"/>
  <c r="CV23" i="7"/>
  <c r="CU23" i="7"/>
  <c r="CT23" i="7"/>
  <c r="CS23" i="7"/>
  <c r="CR23" i="7"/>
  <c r="CQ23" i="7"/>
  <c r="CP23" i="7" s="1"/>
  <c r="EC22" i="7"/>
  <c r="EB22" i="7"/>
  <c r="EA22" i="7"/>
  <c r="DZ22" i="7"/>
  <c r="DY22" i="7"/>
  <c r="DX22" i="7"/>
  <c r="DW22" i="7"/>
  <c r="DO22" i="7"/>
  <c r="DJ22" i="7"/>
  <c r="DI22" i="7"/>
  <c r="DH22" i="7"/>
  <c r="DG22" i="7"/>
  <c r="DF22" i="7"/>
  <c r="DE22" i="7"/>
  <c r="DD22" i="7"/>
  <c r="DC22" i="7"/>
  <c r="DB22" i="7"/>
  <c r="DA22" i="7"/>
  <c r="CZ22" i="7"/>
  <c r="CY22" i="7"/>
  <c r="CX22" i="7"/>
  <c r="CW22" i="7"/>
  <c r="CV22" i="7"/>
  <c r="CU22" i="7"/>
  <c r="CT22" i="7"/>
  <c r="CS22" i="7"/>
  <c r="CR22" i="7"/>
  <c r="CQ22" i="7"/>
  <c r="CP22" i="7" s="1"/>
  <c r="EC21" i="7"/>
  <c r="EB21" i="7"/>
  <c r="EA21" i="7"/>
  <c r="DZ21" i="7"/>
  <c r="DY21" i="7"/>
  <c r="DX21" i="7"/>
  <c r="DW21" i="7"/>
  <c r="DO21" i="7"/>
  <c r="DJ21" i="7"/>
  <c r="DI21" i="7"/>
  <c r="DH21" i="7"/>
  <c r="DG21" i="7"/>
  <c r="DF21" i="7"/>
  <c r="DE21" i="7"/>
  <c r="DD21" i="7"/>
  <c r="DC21" i="7"/>
  <c r="DB21" i="7"/>
  <c r="DA21" i="7"/>
  <c r="CZ21" i="7"/>
  <c r="CY21" i="7"/>
  <c r="CX21" i="7"/>
  <c r="CW21" i="7"/>
  <c r="CV21" i="7"/>
  <c r="CU21" i="7"/>
  <c r="CT21" i="7"/>
  <c r="CS21" i="7"/>
  <c r="CR21" i="7"/>
  <c r="CQ21" i="7"/>
  <c r="CP21" i="7" s="1"/>
  <c r="EC20" i="7"/>
  <c r="EB20" i="7"/>
  <c r="EA20" i="7"/>
  <c r="DZ20" i="7"/>
  <c r="DY20" i="7"/>
  <c r="DX20" i="7"/>
  <c r="DW20" i="7"/>
  <c r="DO20" i="7"/>
  <c r="DJ20" i="7"/>
  <c r="DI20" i="7"/>
  <c r="DH20" i="7"/>
  <c r="DG20" i="7"/>
  <c r="DF20" i="7"/>
  <c r="DE20" i="7"/>
  <c r="DD20" i="7"/>
  <c r="DC20" i="7"/>
  <c r="DB20" i="7"/>
  <c r="DA20" i="7"/>
  <c r="CZ20" i="7"/>
  <c r="CY20" i="7"/>
  <c r="CX20" i="7"/>
  <c r="CW20" i="7"/>
  <c r="CV20" i="7"/>
  <c r="CU20" i="7"/>
  <c r="CT20" i="7"/>
  <c r="CS20" i="7"/>
  <c r="CR20" i="7"/>
  <c r="CQ20" i="7"/>
  <c r="CP20" i="7" s="1"/>
  <c r="EC19" i="7"/>
  <c r="EB19" i="7"/>
  <c r="EA19" i="7"/>
  <c r="DZ19" i="7"/>
  <c r="DY19" i="7"/>
  <c r="DX19" i="7"/>
  <c r="DW19" i="7"/>
  <c r="DO19" i="7"/>
  <c r="DJ19" i="7"/>
  <c r="DI19" i="7"/>
  <c r="DH19" i="7"/>
  <c r="DG19" i="7"/>
  <c r="DF19" i="7"/>
  <c r="DE19" i="7"/>
  <c r="DD19" i="7"/>
  <c r="DC19" i="7"/>
  <c r="DB19" i="7"/>
  <c r="DA19" i="7"/>
  <c r="CZ19" i="7"/>
  <c r="CY19" i="7"/>
  <c r="CX19" i="7"/>
  <c r="CW19" i="7"/>
  <c r="CV19" i="7"/>
  <c r="CU19" i="7"/>
  <c r="CT19" i="7"/>
  <c r="CS19" i="7"/>
  <c r="CR19" i="7"/>
  <c r="CQ19" i="7"/>
  <c r="CP19" i="7" s="1"/>
  <c r="EC18" i="7"/>
  <c r="EB18" i="7"/>
  <c r="EA18" i="7"/>
  <c r="DZ18" i="7"/>
  <c r="DY18" i="7"/>
  <c r="DX18" i="7"/>
  <c r="DW18" i="7"/>
  <c r="DO18" i="7"/>
  <c r="DJ18" i="7"/>
  <c r="DI18" i="7"/>
  <c r="DH18" i="7"/>
  <c r="DG18" i="7"/>
  <c r="DF18" i="7"/>
  <c r="DE18" i="7"/>
  <c r="DD18" i="7"/>
  <c r="DC18" i="7"/>
  <c r="DB18" i="7"/>
  <c r="DA18" i="7"/>
  <c r="CZ18" i="7"/>
  <c r="CY18" i="7"/>
  <c r="CX18" i="7"/>
  <c r="CW18" i="7"/>
  <c r="CV18" i="7"/>
  <c r="CU18" i="7"/>
  <c r="CT18" i="7"/>
  <c r="CS18" i="7"/>
  <c r="CR18" i="7"/>
  <c r="CQ18" i="7"/>
  <c r="CP18" i="7" s="1"/>
  <c r="EC17" i="7"/>
  <c r="EB17" i="7"/>
  <c r="EA17" i="7"/>
  <c r="DZ17" i="7"/>
  <c r="DY17" i="7"/>
  <c r="DX17" i="7"/>
  <c r="DW17" i="7"/>
  <c r="DO17" i="7"/>
  <c r="DJ17" i="7"/>
  <c r="DI17" i="7"/>
  <c r="DH17" i="7"/>
  <c r="DG17" i="7"/>
  <c r="DF17" i="7"/>
  <c r="DE17" i="7"/>
  <c r="DD17" i="7"/>
  <c r="DC17" i="7"/>
  <c r="DB17" i="7"/>
  <c r="DA17" i="7"/>
  <c r="CZ17" i="7"/>
  <c r="CY17" i="7"/>
  <c r="CX17" i="7"/>
  <c r="CW17" i="7"/>
  <c r="CV17" i="7"/>
  <c r="CU17" i="7"/>
  <c r="CT17" i="7"/>
  <c r="CS17" i="7"/>
  <c r="CR17" i="7"/>
  <c r="CQ17" i="7"/>
  <c r="CP17" i="7" s="1"/>
  <c r="EC16" i="7"/>
  <c r="EB16" i="7"/>
  <c r="EA16" i="7"/>
  <c r="DZ16" i="7"/>
  <c r="DY16" i="7"/>
  <c r="DX16" i="7"/>
  <c r="DW16" i="7"/>
  <c r="DO16" i="7"/>
  <c r="DJ16" i="7"/>
  <c r="DI16" i="7"/>
  <c r="DH16" i="7"/>
  <c r="DG16" i="7"/>
  <c r="DF16" i="7"/>
  <c r="DE16" i="7"/>
  <c r="DD16" i="7"/>
  <c r="DC16" i="7"/>
  <c r="DB16" i="7"/>
  <c r="DA16" i="7"/>
  <c r="CZ16" i="7"/>
  <c r="CY16" i="7"/>
  <c r="CX16" i="7"/>
  <c r="CW16" i="7"/>
  <c r="CV16" i="7"/>
  <c r="CU16" i="7"/>
  <c r="CT16" i="7"/>
  <c r="CS16" i="7"/>
  <c r="CR16" i="7"/>
  <c r="CQ16" i="7"/>
  <c r="CP16" i="7" s="1"/>
  <c r="EC15" i="7"/>
  <c r="EB15" i="7"/>
  <c r="EA15" i="7"/>
  <c r="DZ15" i="7"/>
  <c r="DY15" i="7"/>
  <c r="DX15" i="7"/>
  <c r="DW15" i="7"/>
  <c r="DO15" i="7"/>
  <c r="DJ15" i="7"/>
  <c r="DI15" i="7"/>
  <c r="DH15" i="7"/>
  <c r="DG15" i="7"/>
  <c r="DF15" i="7"/>
  <c r="DE15" i="7"/>
  <c r="DD15" i="7"/>
  <c r="DC15" i="7"/>
  <c r="DB15" i="7"/>
  <c r="DA15" i="7"/>
  <c r="CZ15" i="7"/>
  <c r="CY15" i="7"/>
  <c r="CX15" i="7"/>
  <c r="CW15" i="7"/>
  <c r="CV15" i="7"/>
  <c r="CU15" i="7"/>
  <c r="CT15" i="7"/>
  <c r="CS15" i="7"/>
  <c r="CR15" i="7"/>
  <c r="CQ15" i="7"/>
  <c r="CP15" i="7" s="1"/>
  <c r="EC14" i="7"/>
  <c r="EB14" i="7"/>
  <c r="EA14" i="7"/>
  <c r="DZ14" i="7"/>
  <c r="DY14" i="7"/>
  <c r="DX14" i="7"/>
  <c r="DW14" i="7"/>
  <c r="DO14" i="7"/>
  <c r="DJ14" i="7"/>
  <c r="DI14" i="7"/>
  <c r="DH14" i="7"/>
  <c r="DG14" i="7"/>
  <c r="DF14" i="7"/>
  <c r="DE14" i="7"/>
  <c r="DD14" i="7"/>
  <c r="DC14" i="7"/>
  <c r="DB14" i="7"/>
  <c r="DA14" i="7"/>
  <c r="CZ14" i="7"/>
  <c r="CY14" i="7"/>
  <c r="CX14" i="7"/>
  <c r="CW14" i="7"/>
  <c r="CV14" i="7"/>
  <c r="CU14" i="7"/>
  <c r="CT14" i="7"/>
  <c r="CS14" i="7"/>
  <c r="CR14" i="7"/>
  <c r="CQ14" i="7"/>
  <c r="CP14" i="7" s="1"/>
  <c r="EC13" i="7"/>
  <c r="EB13" i="7"/>
  <c r="EA13" i="7"/>
  <c r="DZ13" i="7"/>
  <c r="DY13" i="7"/>
  <c r="DX13" i="7"/>
  <c r="DW13" i="7"/>
  <c r="DO13" i="7"/>
  <c r="DJ13" i="7"/>
  <c r="DI13" i="7"/>
  <c r="DH13" i="7"/>
  <c r="DG13" i="7"/>
  <c r="DF13" i="7"/>
  <c r="DE13" i="7"/>
  <c r="DD13" i="7"/>
  <c r="DC13" i="7"/>
  <c r="DB13" i="7"/>
  <c r="DA13" i="7"/>
  <c r="CZ13" i="7"/>
  <c r="CY13" i="7"/>
  <c r="CX13" i="7"/>
  <c r="CW13" i="7"/>
  <c r="CV13" i="7"/>
  <c r="CU13" i="7"/>
  <c r="CT13" i="7"/>
  <c r="CS13" i="7"/>
  <c r="CR13" i="7"/>
  <c r="CQ13" i="7"/>
  <c r="CP13" i="7" s="1"/>
  <c r="EC12" i="7"/>
  <c r="EB12" i="7"/>
  <c r="EA12" i="7"/>
  <c r="DZ12" i="7"/>
  <c r="DY12" i="7"/>
  <c r="DX12" i="7"/>
  <c r="DW12" i="7"/>
  <c r="DO12" i="7"/>
  <c r="DJ12" i="7"/>
  <c r="DI12" i="7"/>
  <c r="DH12" i="7"/>
  <c r="DG12" i="7"/>
  <c r="DF12" i="7"/>
  <c r="DE12" i="7"/>
  <c r="DD12" i="7"/>
  <c r="DC12" i="7"/>
  <c r="DB12" i="7"/>
  <c r="DA12" i="7"/>
  <c r="CZ12" i="7"/>
  <c r="CY12" i="7"/>
  <c r="CX12" i="7"/>
  <c r="CW12" i="7"/>
  <c r="CV12" i="7"/>
  <c r="CU12" i="7"/>
  <c r="CT12" i="7"/>
  <c r="CS12" i="7"/>
  <c r="CR12" i="7"/>
  <c r="CQ12" i="7"/>
  <c r="CP12" i="7" s="1"/>
  <c r="EC11" i="7"/>
  <c r="EB11" i="7"/>
  <c r="EA11" i="7"/>
  <c r="DZ11" i="7"/>
  <c r="DY11" i="7"/>
  <c r="DX11" i="7"/>
  <c r="DW11" i="7"/>
  <c r="DO11" i="7"/>
  <c r="DJ11" i="7"/>
  <c r="DI11" i="7"/>
  <c r="DH11" i="7"/>
  <c r="DG11" i="7"/>
  <c r="DF11" i="7"/>
  <c r="DE11" i="7"/>
  <c r="DD11" i="7"/>
  <c r="DC11" i="7"/>
  <c r="DB11" i="7"/>
  <c r="DA11" i="7"/>
  <c r="CZ11" i="7"/>
  <c r="CY11" i="7"/>
  <c r="CX11" i="7"/>
  <c r="CW11" i="7"/>
  <c r="CV11" i="7"/>
  <c r="CU11" i="7"/>
  <c r="CT11" i="7"/>
  <c r="CS11" i="7"/>
  <c r="CR11" i="7"/>
  <c r="CQ11" i="7"/>
  <c r="CP11" i="7" s="1"/>
  <c r="EC10" i="7"/>
  <c r="EB10" i="7"/>
  <c r="EA10" i="7"/>
  <c r="DZ10" i="7"/>
  <c r="DY10" i="7"/>
  <c r="DX10" i="7"/>
  <c r="DW10" i="7"/>
  <c r="DO10" i="7"/>
  <c r="DJ10" i="7"/>
  <c r="DI10" i="7"/>
  <c r="DH10" i="7"/>
  <c r="DG10" i="7"/>
  <c r="DF10" i="7"/>
  <c r="DE10" i="7"/>
  <c r="DD10" i="7"/>
  <c r="DC10" i="7"/>
  <c r="DB10" i="7"/>
  <c r="DA10" i="7"/>
  <c r="CZ10" i="7"/>
  <c r="CY10" i="7"/>
  <c r="CX10" i="7"/>
  <c r="CW10" i="7"/>
  <c r="CV10" i="7"/>
  <c r="CU10" i="7"/>
  <c r="CT10" i="7"/>
  <c r="CS10" i="7"/>
  <c r="CR10" i="7"/>
  <c r="CQ10" i="7"/>
  <c r="CP10" i="7" s="1"/>
  <c r="EC9" i="7"/>
  <c r="EB9" i="7"/>
  <c r="EA9" i="7"/>
  <c r="DZ9" i="7"/>
  <c r="DY9" i="7"/>
  <c r="DX9" i="7"/>
  <c r="DW9" i="7"/>
  <c r="DO9" i="7"/>
  <c r="DJ9" i="7"/>
  <c r="DI9" i="7"/>
  <c r="DH9" i="7"/>
  <c r="DG9" i="7"/>
  <c r="DF9" i="7"/>
  <c r="DE9" i="7"/>
  <c r="DD9" i="7"/>
  <c r="DC9" i="7"/>
  <c r="DB9" i="7"/>
  <c r="DA9" i="7"/>
  <c r="CZ9" i="7"/>
  <c r="CY9" i="7"/>
  <c r="CX9" i="7"/>
  <c r="CW9" i="7"/>
  <c r="CV9" i="7"/>
  <c r="CU9" i="7"/>
  <c r="CT9" i="7"/>
  <c r="CS9" i="7"/>
  <c r="CR9" i="7"/>
  <c r="CQ9" i="7"/>
  <c r="CP9" i="7" s="1"/>
  <c r="EC8" i="7"/>
  <c r="EB8" i="7"/>
  <c r="EA8" i="7"/>
  <c r="DZ8" i="7"/>
  <c r="DY8" i="7"/>
  <c r="DX8" i="7"/>
  <c r="DW8" i="7"/>
  <c r="DO8" i="7"/>
  <c r="DJ8" i="7"/>
  <c r="DI8" i="7"/>
  <c r="DH8" i="7"/>
  <c r="DG8" i="7"/>
  <c r="DF8" i="7"/>
  <c r="DE8" i="7"/>
  <c r="DD8" i="7"/>
  <c r="DC8" i="7"/>
  <c r="DB8" i="7"/>
  <c r="DA8" i="7"/>
  <c r="CZ8" i="7"/>
  <c r="CY8" i="7"/>
  <c r="CX8" i="7"/>
  <c r="CW8" i="7"/>
  <c r="CV8" i="7"/>
  <c r="CU8" i="7"/>
  <c r="CT8" i="7"/>
  <c r="CS8" i="7"/>
  <c r="CR8" i="7"/>
  <c r="CQ8" i="7"/>
  <c r="CP8" i="7" s="1"/>
  <c r="EC7" i="7"/>
  <c r="EB7" i="7"/>
  <c r="EA7" i="7"/>
  <c r="DZ7" i="7"/>
  <c r="DY7" i="7"/>
  <c r="DX7" i="7"/>
  <c r="DW7" i="7"/>
  <c r="DO7" i="7"/>
  <c r="DJ7" i="7"/>
  <c r="DI7" i="7"/>
  <c r="DH7" i="7"/>
  <c r="DG7" i="7"/>
  <c r="DF7" i="7"/>
  <c r="DE7" i="7"/>
  <c r="DD7" i="7"/>
  <c r="DC7" i="7"/>
  <c r="DB7" i="7"/>
  <c r="DA7" i="7"/>
  <c r="CZ7" i="7"/>
  <c r="CY7" i="7"/>
  <c r="CX7" i="7"/>
  <c r="CW7" i="7"/>
  <c r="CV7" i="7"/>
  <c r="CU7" i="7"/>
  <c r="CT7" i="7"/>
  <c r="CS7" i="7"/>
  <c r="CR7" i="7"/>
  <c r="CQ7" i="7"/>
  <c r="CP7" i="7" s="1"/>
  <c r="EC6" i="7"/>
  <c r="EB6" i="7"/>
  <c r="EA6" i="7"/>
  <c r="DZ6" i="7"/>
  <c r="DY6" i="7"/>
  <c r="DX6" i="7"/>
  <c r="DW6" i="7"/>
  <c r="DO6" i="7"/>
  <c r="DJ6" i="7"/>
  <c r="DI6" i="7"/>
  <c r="DH6" i="7"/>
  <c r="DG6" i="7"/>
  <c r="DF6" i="7"/>
  <c r="DE6" i="7"/>
  <c r="DD6" i="7"/>
  <c r="DC6" i="7"/>
  <c r="DB6" i="7"/>
  <c r="DA6" i="7"/>
  <c r="CZ6" i="7"/>
  <c r="CY6" i="7"/>
  <c r="CX6" i="7"/>
  <c r="CW6" i="7"/>
  <c r="CV6" i="7"/>
  <c r="CU6" i="7"/>
  <c r="CT6" i="7"/>
  <c r="CS6" i="7"/>
  <c r="CR6" i="7"/>
  <c r="CQ6" i="7"/>
  <c r="CP6" i="7" s="1"/>
  <c r="EC5" i="7"/>
  <c r="EB5" i="7"/>
  <c r="EA5" i="7"/>
  <c r="DZ5" i="7"/>
  <c r="DY5" i="7"/>
  <c r="DX5" i="7"/>
  <c r="DW5" i="7"/>
  <c r="DO5" i="7"/>
  <c r="DJ5" i="7"/>
  <c r="DI5" i="7"/>
  <c r="DH5" i="7"/>
  <c r="DG5" i="7"/>
  <c r="DF5" i="7"/>
  <c r="DE5" i="7"/>
  <c r="DD5" i="7"/>
  <c r="DC5" i="7"/>
  <c r="DB5" i="7"/>
  <c r="DA5" i="7"/>
  <c r="CZ5" i="7"/>
  <c r="CY5" i="7"/>
  <c r="CX5" i="7"/>
  <c r="CW5" i="7"/>
  <c r="CV5" i="7"/>
  <c r="CU5" i="7"/>
  <c r="CT5" i="7"/>
  <c r="CS5" i="7"/>
  <c r="CR5" i="7"/>
  <c r="CQ5" i="7"/>
  <c r="CP5" i="7" s="1"/>
  <c r="EC4" i="7"/>
  <c r="EB4" i="7"/>
  <c r="EA4" i="7"/>
  <c r="DZ4" i="7"/>
  <c r="DY4" i="7"/>
  <c r="DX4" i="7"/>
  <c r="DW4" i="7"/>
  <c r="DO4" i="7"/>
  <c r="DJ4" i="7"/>
  <c r="DI4" i="7"/>
  <c r="DH4" i="7"/>
  <c r="DG4" i="7"/>
  <c r="DF4" i="7"/>
  <c r="DE4" i="7"/>
  <c r="DD4" i="7"/>
  <c r="DC4" i="7"/>
  <c r="DB4" i="7"/>
  <c r="DA4" i="7"/>
  <c r="CZ4" i="7"/>
  <c r="CY4" i="7"/>
  <c r="CX4" i="7"/>
  <c r="CW4" i="7"/>
  <c r="CV4" i="7"/>
  <c r="CU4" i="7"/>
  <c r="CT4" i="7"/>
  <c r="CS4" i="7"/>
  <c r="CR4" i="7"/>
  <c r="CQ4" i="7"/>
  <c r="CP4" i="7" s="1"/>
  <c r="EC3" i="7"/>
  <c r="EB3" i="7"/>
  <c r="EA3" i="7"/>
  <c r="DZ3" i="7"/>
  <c r="DY3" i="7"/>
  <c r="DX3" i="7"/>
  <c r="DW3" i="7"/>
  <c r="DO3" i="7"/>
  <c r="DJ3" i="7"/>
  <c r="DI3" i="7"/>
  <c r="DH3" i="7"/>
  <c r="DG3" i="7"/>
  <c r="DF3" i="7"/>
  <c r="DE3" i="7"/>
  <c r="DD3" i="7"/>
  <c r="DC3" i="7"/>
  <c r="DB3" i="7"/>
  <c r="DA3" i="7"/>
  <c r="CZ3" i="7"/>
  <c r="CY3" i="7"/>
  <c r="CX3" i="7"/>
  <c r="CW3" i="7"/>
  <c r="CV3" i="7"/>
  <c r="CU3" i="7"/>
  <c r="CT3" i="7"/>
  <c r="CS3" i="7"/>
  <c r="CR3" i="7"/>
  <c r="CQ3" i="7"/>
  <c r="CP3" i="7" s="1"/>
  <c r="EC2" i="7"/>
  <c r="EB2" i="7"/>
  <c r="EA2" i="7"/>
  <c r="DZ2" i="7"/>
  <c r="DY2" i="7"/>
  <c r="DX2" i="7"/>
  <c r="DW2" i="7"/>
  <c r="DV2" i="7"/>
  <c r="DV31" i="7" s="1"/>
  <c r="DU2" i="7"/>
  <c r="DU32" i="7" s="1"/>
  <c r="DT2" i="7"/>
  <c r="DT31" i="7" s="1"/>
  <c r="DS2" i="7"/>
  <c r="DS32" i="7" s="1"/>
  <c r="DR2" i="7"/>
  <c r="DR31" i="7" s="1"/>
  <c r="DQ2" i="7"/>
  <c r="DQ32" i="7" s="1"/>
  <c r="DP2" i="7"/>
  <c r="DP31" i="7" s="1"/>
  <c r="DO2" i="7"/>
  <c r="DJ2" i="7"/>
  <c r="DI2" i="7"/>
  <c r="DH2" i="7"/>
  <c r="DG2" i="7"/>
  <c r="DF2" i="7"/>
  <c r="DE2" i="7"/>
  <c r="DD2" i="7"/>
  <c r="DC2" i="7"/>
  <c r="DB2" i="7"/>
  <c r="DA2" i="7"/>
  <c r="CZ2" i="7"/>
  <c r="CY2" i="7"/>
  <c r="CX2" i="7"/>
  <c r="CW2" i="7"/>
  <c r="CV2" i="7"/>
  <c r="EC32" i="6"/>
  <c r="EB32" i="6"/>
  <c r="EA32" i="6"/>
  <c r="DZ32" i="6"/>
  <c r="DY32" i="6"/>
  <c r="DX32" i="6"/>
  <c r="DW32" i="6"/>
  <c r="DO32" i="6"/>
  <c r="DJ32" i="6"/>
  <c r="DI32" i="6"/>
  <c r="DH32" i="6"/>
  <c r="DG32" i="6"/>
  <c r="DF32" i="6"/>
  <c r="DE32" i="6"/>
  <c r="DD32" i="6"/>
  <c r="DC32" i="6"/>
  <c r="DB32" i="6"/>
  <c r="DA32" i="6"/>
  <c r="CZ32" i="6"/>
  <c r="CY32" i="6"/>
  <c r="CX32" i="6"/>
  <c r="CW32" i="6"/>
  <c r="DK32" i="6" s="1"/>
  <c r="DM32" i="6" s="1"/>
  <c r="CV32" i="6"/>
  <c r="CU32" i="6"/>
  <c r="CT32" i="6"/>
  <c r="CS32" i="6"/>
  <c r="CR32" i="6"/>
  <c r="CQ32" i="6"/>
  <c r="CP32" i="6" s="1"/>
  <c r="EC31" i="6"/>
  <c r="EB31" i="6"/>
  <c r="EA31" i="6"/>
  <c r="DZ31" i="6"/>
  <c r="DY31" i="6"/>
  <c r="DX31" i="6"/>
  <c r="DW31" i="6"/>
  <c r="DO31" i="6"/>
  <c r="DJ31" i="6"/>
  <c r="DI31" i="6"/>
  <c r="DH31" i="6"/>
  <c r="DG31" i="6"/>
  <c r="DF31" i="6"/>
  <c r="DE31" i="6"/>
  <c r="DD31" i="6"/>
  <c r="DC31" i="6"/>
  <c r="DB31" i="6"/>
  <c r="DA31" i="6"/>
  <c r="CZ31" i="6"/>
  <c r="CY31" i="6"/>
  <c r="CX31" i="6"/>
  <c r="CW31" i="6"/>
  <c r="CV31" i="6"/>
  <c r="CU31" i="6"/>
  <c r="CT31" i="6"/>
  <c r="CS31" i="6"/>
  <c r="CR31" i="6"/>
  <c r="CQ31" i="6"/>
  <c r="CP31" i="6" s="1"/>
  <c r="EC30" i="6"/>
  <c r="EB30" i="6"/>
  <c r="EA30" i="6"/>
  <c r="DZ30" i="6"/>
  <c r="DY30" i="6"/>
  <c r="DX30" i="6"/>
  <c r="DW30" i="6"/>
  <c r="DO30" i="6"/>
  <c r="DJ30" i="6"/>
  <c r="DI30" i="6"/>
  <c r="DH30" i="6"/>
  <c r="DG30" i="6"/>
  <c r="DF30" i="6"/>
  <c r="DE30" i="6"/>
  <c r="DD30" i="6"/>
  <c r="DC30" i="6"/>
  <c r="DB30" i="6"/>
  <c r="DA30" i="6"/>
  <c r="CZ30" i="6"/>
  <c r="CY30" i="6"/>
  <c r="CX30" i="6"/>
  <c r="CW30" i="6"/>
  <c r="CV30" i="6"/>
  <c r="CU30" i="6"/>
  <c r="CT30" i="6"/>
  <c r="CS30" i="6"/>
  <c r="CR30" i="6"/>
  <c r="CQ30" i="6"/>
  <c r="CP30" i="6" s="1"/>
  <c r="EC29" i="6"/>
  <c r="EB29" i="6"/>
  <c r="EA29" i="6"/>
  <c r="DZ29" i="6"/>
  <c r="DY29" i="6"/>
  <c r="DX29" i="6"/>
  <c r="DW29" i="6"/>
  <c r="DO29" i="6"/>
  <c r="DJ29" i="6"/>
  <c r="DI29" i="6"/>
  <c r="DH29" i="6"/>
  <c r="DG29" i="6"/>
  <c r="DF29" i="6"/>
  <c r="DE29" i="6"/>
  <c r="DD29" i="6"/>
  <c r="DC29" i="6"/>
  <c r="DB29" i="6"/>
  <c r="DA29" i="6"/>
  <c r="CZ29" i="6"/>
  <c r="CY29" i="6"/>
  <c r="CX29" i="6"/>
  <c r="CW29" i="6"/>
  <c r="CV29" i="6"/>
  <c r="CU29" i="6"/>
  <c r="CT29" i="6"/>
  <c r="CS29" i="6"/>
  <c r="CR29" i="6"/>
  <c r="CQ29" i="6"/>
  <c r="CP29" i="6" s="1"/>
  <c r="EC28" i="6"/>
  <c r="EB28" i="6"/>
  <c r="EA28" i="6"/>
  <c r="DZ28" i="6"/>
  <c r="DY28" i="6"/>
  <c r="DX28" i="6"/>
  <c r="DW28" i="6"/>
  <c r="DO28" i="6"/>
  <c r="DJ28" i="6"/>
  <c r="DI28" i="6"/>
  <c r="DH28" i="6"/>
  <c r="DG28" i="6"/>
  <c r="DF28" i="6"/>
  <c r="DE28" i="6"/>
  <c r="DD28" i="6"/>
  <c r="DC28" i="6"/>
  <c r="DB28" i="6"/>
  <c r="DA28" i="6"/>
  <c r="CZ28" i="6"/>
  <c r="CY28" i="6"/>
  <c r="CX28" i="6"/>
  <c r="CW28" i="6"/>
  <c r="CV28" i="6"/>
  <c r="CU28" i="6"/>
  <c r="CT28" i="6"/>
  <c r="CS28" i="6"/>
  <c r="CR28" i="6"/>
  <c r="CQ28" i="6"/>
  <c r="EC27" i="6"/>
  <c r="EB27" i="6"/>
  <c r="EA27" i="6"/>
  <c r="DZ27" i="6"/>
  <c r="DY27" i="6"/>
  <c r="DX27" i="6"/>
  <c r="DW27" i="6"/>
  <c r="DO27" i="6"/>
  <c r="DJ27" i="6"/>
  <c r="DI27" i="6"/>
  <c r="DH27" i="6"/>
  <c r="DG27" i="6"/>
  <c r="DF27" i="6"/>
  <c r="DE27" i="6"/>
  <c r="DD27" i="6"/>
  <c r="DC27" i="6"/>
  <c r="DB27" i="6"/>
  <c r="DA27" i="6"/>
  <c r="CZ27" i="6"/>
  <c r="CY27" i="6"/>
  <c r="CX27" i="6"/>
  <c r="CW27" i="6"/>
  <c r="CV27" i="6"/>
  <c r="CU27" i="6"/>
  <c r="CT27" i="6"/>
  <c r="CS27" i="6"/>
  <c r="CR27" i="6"/>
  <c r="CQ27" i="6"/>
  <c r="EC26" i="6"/>
  <c r="EB26" i="6"/>
  <c r="EA26" i="6"/>
  <c r="DZ26" i="6"/>
  <c r="DY26" i="6"/>
  <c r="DX26" i="6"/>
  <c r="DW26" i="6"/>
  <c r="DO26" i="6"/>
  <c r="DJ26" i="6"/>
  <c r="DI26" i="6"/>
  <c r="DH26" i="6"/>
  <c r="DG26" i="6"/>
  <c r="DF26" i="6"/>
  <c r="DE26" i="6"/>
  <c r="DD26" i="6"/>
  <c r="DC26" i="6"/>
  <c r="DB26" i="6"/>
  <c r="DA26" i="6"/>
  <c r="CZ26" i="6"/>
  <c r="CY26" i="6"/>
  <c r="CX26" i="6"/>
  <c r="CW26" i="6"/>
  <c r="CV26" i="6"/>
  <c r="CU26" i="6"/>
  <c r="CT26" i="6"/>
  <c r="CS26" i="6"/>
  <c r="CR26" i="6"/>
  <c r="CQ26" i="6"/>
  <c r="EC25" i="6"/>
  <c r="EB25" i="6"/>
  <c r="EA25" i="6"/>
  <c r="DZ25" i="6"/>
  <c r="DY25" i="6"/>
  <c r="DX25" i="6"/>
  <c r="DW25" i="6"/>
  <c r="DO25" i="6"/>
  <c r="DJ25" i="6"/>
  <c r="DI25" i="6"/>
  <c r="DH25" i="6"/>
  <c r="DG25" i="6"/>
  <c r="DF25" i="6"/>
  <c r="DE25" i="6"/>
  <c r="DD25" i="6"/>
  <c r="DC25" i="6"/>
  <c r="DB25" i="6"/>
  <c r="DA25" i="6"/>
  <c r="CZ25" i="6"/>
  <c r="CY25" i="6"/>
  <c r="CX25" i="6"/>
  <c r="CW25" i="6"/>
  <c r="CV25" i="6"/>
  <c r="CU25" i="6"/>
  <c r="CT25" i="6"/>
  <c r="CS25" i="6"/>
  <c r="CR25" i="6"/>
  <c r="CQ25" i="6"/>
  <c r="EC24" i="6"/>
  <c r="EB24" i="6"/>
  <c r="EA24" i="6"/>
  <c r="DZ24" i="6"/>
  <c r="DY24" i="6"/>
  <c r="DX24" i="6"/>
  <c r="DW24" i="6"/>
  <c r="DO24" i="6"/>
  <c r="DJ24" i="6"/>
  <c r="DI24" i="6"/>
  <c r="DH24" i="6"/>
  <c r="DG24" i="6"/>
  <c r="DF24" i="6"/>
  <c r="DE24" i="6"/>
  <c r="DD24" i="6"/>
  <c r="DC24" i="6"/>
  <c r="DB24" i="6"/>
  <c r="DA24" i="6"/>
  <c r="CZ24" i="6"/>
  <c r="CY24" i="6"/>
  <c r="CX24" i="6"/>
  <c r="CW24" i="6"/>
  <c r="CV24" i="6"/>
  <c r="CU24" i="6"/>
  <c r="CT24" i="6"/>
  <c r="CS24" i="6"/>
  <c r="CR24" i="6"/>
  <c r="CQ24" i="6"/>
  <c r="EC23" i="6"/>
  <c r="EB23" i="6"/>
  <c r="EA23" i="6"/>
  <c r="DZ23" i="6"/>
  <c r="DY23" i="6"/>
  <c r="DX23" i="6"/>
  <c r="DW23" i="6"/>
  <c r="DO23" i="6"/>
  <c r="DJ23" i="6"/>
  <c r="DI23" i="6"/>
  <c r="DH23" i="6"/>
  <c r="DG23" i="6"/>
  <c r="DF23" i="6"/>
  <c r="DE23" i="6"/>
  <c r="DD23" i="6"/>
  <c r="DC23" i="6"/>
  <c r="DB23" i="6"/>
  <c r="DA23" i="6"/>
  <c r="CZ23" i="6"/>
  <c r="CY23" i="6"/>
  <c r="CX23" i="6"/>
  <c r="CW23" i="6"/>
  <c r="CV23" i="6"/>
  <c r="CU23" i="6"/>
  <c r="CT23" i="6"/>
  <c r="CS23" i="6"/>
  <c r="CR23" i="6"/>
  <c r="CQ23" i="6"/>
  <c r="EC22" i="6"/>
  <c r="EB22" i="6"/>
  <c r="EA22" i="6"/>
  <c r="DZ22" i="6"/>
  <c r="DY22" i="6"/>
  <c r="DX22" i="6"/>
  <c r="DW22" i="6"/>
  <c r="DO22" i="6"/>
  <c r="DJ22" i="6"/>
  <c r="DI22" i="6"/>
  <c r="DH22" i="6"/>
  <c r="DG22" i="6"/>
  <c r="DF22" i="6"/>
  <c r="DE22" i="6"/>
  <c r="DD22" i="6"/>
  <c r="DC22" i="6"/>
  <c r="DB22" i="6"/>
  <c r="DA22" i="6"/>
  <c r="CZ22" i="6"/>
  <c r="CY22" i="6"/>
  <c r="CX22" i="6"/>
  <c r="CW22" i="6"/>
  <c r="CV22" i="6"/>
  <c r="CU22" i="6"/>
  <c r="CT22" i="6"/>
  <c r="CS22" i="6"/>
  <c r="CR22" i="6"/>
  <c r="CQ22" i="6"/>
  <c r="EC21" i="6"/>
  <c r="EB21" i="6"/>
  <c r="EA21" i="6"/>
  <c r="DZ21" i="6"/>
  <c r="DY21" i="6"/>
  <c r="DX21" i="6"/>
  <c r="DW21" i="6"/>
  <c r="DO21" i="6"/>
  <c r="DJ21" i="6"/>
  <c r="DI21" i="6"/>
  <c r="DH21" i="6"/>
  <c r="DG21" i="6"/>
  <c r="DF21" i="6"/>
  <c r="DE21" i="6"/>
  <c r="DD21" i="6"/>
  <c r="DC21" i="6"/>
  <c r="DB21" i="6"/>
  <c r="DA21" i="6"/>
  <c r="CZ21" i="6"/>
  <c r="CY21" i="6"/>
  <c r="CX21" i="6"/>
  <c r="CW21" i="6"/>
  <c r="CV21" i="6"/>
  <c r="CU21" i="6"/>
  <c r="CT21" i="6"/>
  <c r="CS21" i="6"/>
  <c r="CR21" i="6"/>
  <c r="CQ21" i="6"/>
  <c r="EC20" i="6"/>
  <c r="EB20" i="6"/>
  <c r="EA20" i="6"/>
  <c r="DZ20" i="6"/>
  <c r="DY20" i="6"/>
  <c r="DX20" i="6"/>
  <c r="DW20" i="6"/>
  <c r="DO20" i="6"/>
  <c r="DJ20" i="6"/>
  <c r="DI20" i="6"/>
  <c r="DH20" i="6"/>
  <c r="DG20" i="6"/>
  <c r="DF20" i="6"/>
  <c r="DE20" i="6"/>
  <c r="DD20" i="6"/>
  <c r="DC20" i="6"/>
  <c r="DB20" i="6"/>
  <c r="DA20" i="6"/>
  <c r="CZ20" i="6"/>
  <c r="CY20" i="6"/>
  <c r="CX20" i="6"/>
  <c r="CW20" i="6"/>
  <c r="CV20" i="6"/>
  <c r="CU20" i="6"/>
  <c r="CT20" i="6"/>
  <c r="CS20" i="6"/>
  <c r="CR20" i="6"/>
  <c r="CQ20" i="6"/>
  <c r="EC19" i="6"/>
  <c r="EB19" i="6"/>
  <c r="EA19" i="6"/>
  <c r="DZ19" i="6"/>
  <c r="DY19" i="6"/>
  <c r="DX19" i="6"/>
  <c r="DW19" i="6"/>
  <c r="DO19" i="6"/>
  <c r="DJ19" i="6"/>
  <c r="DI19" i="6"/>
  <c r="DH19" i="6"/>
  <c r="DG19" i="6"/>
  <c r="DF19" i="6"/>
  <c r="DE19" i="6"/>
  <c r="DD19" i="6"/>
  <c r="DC19" i="6"/>
  <c r="DB19" i="6"/>
  <c r="DA19" i="6"/>
  <c r="CZ19" i="6"/>
  <c r="CY19" i="6"/>
  <c r="CX19" i="6"/>
  <c r="CW19" i="6"/>
  <c r="CV19" i="6"/>
  <c r="CU19" i="6"/>
  <c r="CT19" i="6"/>
  <c r="CS19" i="6"/>
  <c r="CR19" i="6"/>
  <c r="CQ19" i="6"/>
  <c r="EC18" i="6"/>
  <c r="EB18" i="6"/>
  <c r="EA18" i="6"/>
  <c r="DZ18" i="6"/>
  <c r="DY18" i="6"/>
  <c r="DX18" i="6"/>
  <c r="DW18" i="6"/>
  <c r="DO18" i="6"/>
  <c r="DJ18" i="6"/>
  <c r="DI18" i="6"/>
  <c r="DH18" i="6"/>
  <c r="DG18" i="6"/>
  <c r="DF18" i="6"/>
  <c r="DE18" i="6"/>
  <c r="DD18" i="6"/>
  <c r="DC18" i="6"/>
  <c r="DB18" i="6"/>
  <c r="DA18" i="6"/>
  <c r="CZ18" i="6"/>
  <c r="CY18" i="6"/>
  <c r="CX18" i="6"/>
  <c r="CW18" i="6"/>
  <c r="CV18" i="6"/>
  <c r="CU18" i="6"/>
  <c r="CT18" i="6"/>
  <c r="CS18" i="6"/>
  <c r="CR18" i="6"/>
  <c r="CQ18" i="6"/>
  <c r="EC17" i="6"/>
  <c r="EB17" i="6"/>
  <c r="EA17" i="6"/>
  <c r="DZ17" i="6"/>
  <c r="DY17" i="6"/>
  <c r="DX17" i="6"/>
  <c r="DW17" i="6"/>
  <c r="DO17" i="6"/>
  <c r="DJ17" i="6"/>
  <c r="DI17" i="6"/>
  <c r="DH17" i="6"/>
  <c r="DG17" i="6"/>
  <c r="DF17" i="6"/>
  <c r="DE17" i="6"/>
  <c r="DD17" i="6"/>
  <c r="DC17" i="6"/>
  <c r="DB17" i="6"/>
  <c r="DA17" i="6"/>
  <c r="CZ17" i="6"/>
  <c r="CY17" i="6"/>
  <c r="CX17" i="6"/>
  <c r="CW17" i="6"/>
  <c r="CV17" i="6"/>
  <c r="CU17" i="6"/>
  <c r="CT17" i="6"/>
  <c r="CS17" i="6"/>
  <c r="CR17" i="6"/>
  <c r="CQ17" i="6"/>
  <c r="CP17" i="6" s="1"/>
  <c r="EC16" i="6"/>
  <c r="EB16" i="6"/>
  <c r="EA16" i="6"/>
  <c r="DZ16" i="6"/>
  <c r="DY16" i="6"/>
  <c r="DX16" i="6"/>
  <c r="DW16" i="6"/>
  <c r="DO16" i="6"/>
  <c r="DJ16" i="6"/>
  <c r="DI16" i="6"/>
  <c r="DH16" i="6"/>
  <c r="DG16" i="6"/>
  <c r="DF16" i="6"/>
  <c r="DE16" i="6"/>
  <c r="DD16" i="6"/>
  <c r="DC16" i="6"/>
  <c r="DB16" i="6"/>
  <c r="DA16" i="6"/>
  <c r="CZ16" i="6"/>
  <c r="CY16" i="6"/>
  <c r="CX16" i="6"/>
  <c r="CW16" i="6"/>
  <c r="CV16" i="6"/>
  <c r="CU16" i="6"/>
  <c r="CT16" i="6"/>
  <c r="CS16" i="6"/>
  <c r="CR16" i="6"/>
  <c r="CQ16" i="6"/>
  <c r="CP16" i="6" s="1"/>
  <c r="EC15" i="6"/>
  <c r="EB15" i="6"/>
  <c r="EA15" i="6"/>
  <c r="DZ15" i="6"/>
  <c r="DY15" i="6"/>
  <c r="DX15" i="6"/>
  <c r="DW15" i="6"/>
  <c r="DO15" i="6"/>
  <c r="DJ15" i="6"/>
  <c r="DI15" i="6"/>
  <c r="DH15" i="6"/>
  <c r="DG15" i="6"/>
  <c r="DF15" i="6"/>
  <c r="DE15" i="6"/>
  <c r="DD15" i="6"/>
  <c r="DC15" i="6"/>
  <c r="DB15" i="6"/>
  <c r="DA15" i="6"/>
  <c r="CZ15" i="6"/>
  <c r="CY15" i="6"/>
  <c r="CX15" i="6"/>
  <c r="CW15" i="6"/>
  <c r="CV15" i="6"/>
  <c r="CU15" i="6"/>
  <c r="CT15" i="6"/>
  <c r="CS15" i="6"/>
  <c r="CR15" i="6"/>
  <c r="CQ15" i="6"/>
  <c r="CP15" i="6" s="1"/>
  <c r="EC14" i="6"/>
  <c r="EB14" i="6"/>
  <c r="EA14" i="6"/>
  <c r="DZ14" i="6"/>
  <c r="DY14" i="6"/>
  <c r="DX14" i="6"/>
  <c r="DW14" i="6"/>
  <c r="DO14" i="6"/>
  <c r="DJ14" i="6"/>
  <c r="DI14" i="6"/>
  <c r="DH14" i="6"/>
  <c r="DG14" i="6"/>
  <c r="DF14" i="6"/>
  <c r="DE14" i="6"/>
  <c r="DD14" i="6"/>
  <c r="DC14" i="6"/>
  <c r="DB14" i="6"/>
  <c r="DA14" i="6"/>
  <c r="CZ14" i="6"/>
  <c r="CY14" i="6"/>
  <c r="CX14" i="6"/>
  <c r="CW14" i="6"/>
  <c r="CV14" i="6"/>
  <c r="CU14" i="6"/>
  <c r="CT14" i="6"/>
  <c r="CS14" i="6"/>
  <c r="CR14" i="6"/>
  <c r="CQ14" i="6"/>
  <c r="CP14" i="6" s="1"/>
  <c r="EC13" i="6"/>
  <c r="EB13" i="6"/>
  <c r="EA13" i="6"/>
  <c r="DZ13" i="6"/>
  <c r="DY13" i="6"/>
  <c r="DX13" i="6"/>
  <c r="DW13" i="6"/>
  <c r="DO13" i="6"/>
  <c r="DJ13" i="6"/>
  <c r="DI13" i="6"/>
  <c r="DH13" i="6"/>
  <c r="DG13" i="6"/>
  <c r="DF13" i="6"/>
  <c r="DE13" i="6"/>
  <c r="DD13" i="6"/>
  <c r="DC13" i="6"/>
  <c r="DB13" i="6"/>
  <c r="DA13" i="6"/>
  <c r="CZ13" i="6"/>
  <c r="CY13" i="6"/>
  <c r="CX13" i="6"/>
  <c r="CW13" i="6"/>
  <c r="CV13" i="6"/>
  <c r="CU13" i="6"/>
  <c r="CT13" i="6"/>
  <c r="CS13" i="6"/>
  <c r="CR13" i="6"/>
  <c r="CQ13" i="6"/>
  <c r="CP13" i="6" s="1"/>
  <c r="EC12" i="6"/>
  <c r="EB12" i="6"/>
  <c r="EA12" i="6"/>
  <c r="DZ12" i="6"/>
  <c r="DY12" i="6"/>
  <c r="DX12" i="6"/>
  <c r="DW12" i="6"/>
  <c r="DO12" i="6"/>
  <c r="DJ12" i="6"/>
  <c r="DI12" i="6"/>
  <c r="DH12" i="6"/>
  <c r="DG12" i="6"/>
  <c r="DF12" i="6"/>
  <c r="DE12" i="6"/>
  <c r="DD12" i="6"/>
  <c r="DC12" i="6"/>
  <c r="DB12" i="6"/>
  <c r="DA12" i="6"/>
  <c r="CZ12" i="6"/>
  <c r="CY12" i="6"/>
  <c r="CX12" i="6"/>
  <c r="CW12" i="6"/>
  <c r="CV12" i="6"/>
  <c r="CU12" i="6"/>
  <c r="CT12" i="6"/>
  <c r="CS12" i="6"/>
  <c r="CR12" i="6"/>
  <c r="CQ12" i="6"/>
  <c r="CP12" i="6" s="1"/>
  <c r="EC11" i="6"/>
  <c r="EB11" i="6"/>
  <c r="EA11" i="6"/>
  <c r="DZ11" i="6"/>
  <c r="DY11" i="6"/>
  <c r="DX11" i="6"/>
  <c r="DW11" i="6"/>
  <c r="DO11" i="6"/>
  <c r="DJ11" i="6"/>
  <c r="DI11" i="6"/>
  <c r="DH11" i="6"/>
  <c r="DG11" i="6"/>
  <c r="DF11" i="6"/>
  <c r="DE11" i="6"/>
  <c r="DD11" i="6"/>
  <c r="DC11" i="6"/>
  <c r="DB11" i="6"/>
  <c r="DA11" i="6"/>
  <c r="CZ11" i="6"/>
  <c r="CY11" i="6"/>
  <c r="CX11" i="6"/>
  <c r="CW11" i="6"/>
  <c r="CV11" i="6"/>
  <c r="CU11" i="6"/>
  <c r="CT11" i="6"/>
  <c r="CS11" i="6"/>
  <c r="CR11" i="6"/>
  <c r="CQ11" i="6"/>
  <c r="CP11" i="6" s="1"/>
  <c r="EC10" i="6"/>
  <c r="EB10" i="6"/>
  <c r="EA10" i="6"/>
  <c r="DZ10" i="6"/>
  <c r="DY10" i="6"/>
  <c r="DX10" i="6"/>
  <c r="DW10" i="6"/>
  <c r="DO10" i="6"/>
  <c r="DJ10" i="6"/>
  <c r="DI10" i="6"/>
  <c r="DH10" i="6"/>
  <c r="DG10" i="6"/>
  <c r="DF10" i="6"/>
  <c r="DE10" i="6"/>
  <c r="DD10" i="6"/>
  <c r="DC10" i="6"/>
  <c r="DB10" i="6"/>
  <c r="DA10" i="6"/>
  <c r="CZ10" i="6"/>
  <c r="CY10" i="6"/>
  <c r="CX10" i="6"/>
  <c r="CW10" i="6"/>
  <c r="CV10" i="6"/>
  <c r="CU10" i="6"/>
  <c r="CT10" i="6"/>
  <c r="CS10" i="6"/>
  <c r="CR10" i="6"/>
  <c r="CQ10" i="6"/>
  <c r="CP10" i="6" s="1"/>
  <c r="EC9" i="6"/>
  <c r="EB9" i="6"/>
  <c r="EA9" i="6"/>
  <c r="DZ9" i="6"/>
  <c r="DY9" i="6"/>
  <c r="DX9" i="6"/>
  <c r="DW9" i="6"/>
  <c r="DO9" i="6"/>
  <c r="DJ9" i="6"/>
  <c r="DI9" i="6"/>
  <c r="DH9" i="6"/>
  <c r="DG9" i="6"/>
  <c r="DF9" i="6"/>
  <c r="DE9" i="6"/>
  <c r="DD9" i="6"/>
  <c r="DC9" i="6"/>
  <c r="DB9" i="6"/>
  <c r="DA9" i="6"/>
  <c r="CZ9" i="6"/>
  <c r="CY9" i="6"/>
  <c r="CX9" i="6"/>
  <c r="CW9" i="6"/>
  <c r="CV9" i="6"/>
  <c r="CU9" i="6"/>
  <c r="CT9" i="6"/>
  <c r="CS9" i="6"/>
  <c r="CR9" i="6"/>
  <c r="CQ9" i="6"/>
  <c r="CP9" i="6" s="1"/>
  <c r="EC8" i="6"/>
  <c r="EB8" i="6"/>
  <c r="EA8" i="6"/>
  <c r="DZ8" i="6"/>
  <c r="DY8" i="6"/>
  <c r="DX8" i="6"/>
  <c r="DW8" i="6"/>
  <c r="DO8" i="6"/>
  <c r="DJ8" i="6"/>
  <c r="DI8" i="6"/>
  <c r="DH8" i="6"/>
  <c r="DG8" i="6"/>
  <c r="DF8" i="6"/>
  <c r="DE8" i="6"/>
  <c r="DD8" i="6"/>
  <c r="DC8" i="6"/>
  <c r="DB8" i="6"/>
  <c r="DA8" i="6"/>
  <c r="CZ8" i="6"/>
  <c r="CY8" i="6"/>
  <c r="CX8" i="6"/>
  <c r="CW8" i="6"/>
  <c r="CV8" i="6"/>
  <c r="CU8" i="6"/>
  <c r="CT8" i="6"/>
  <c r="CS8" i="6"/>
  <c r="CR8" i="6"/>
  <c r="CQ8" i="6"/>
  <c r="CP8" i="6" s="1"/>
  <c r="EC7" i="6"/>
  <c r="EB7" i="6"/>
  <c r="EA7" i="6"/>
  <c r="DZ7" i="6"/>
  <c r="DY7" i="6"/>
  <c r="DX7" i="6"/>
  <c r="DW7" i="6"/>
  <c r="DO7" i="6"/>
  <c r="DJ7" i="6"/>
  <c r="DI7" i="6"/>
  <c r="DH7" i="6"/>
  <c r="DG7" i="6"/>
  <c r="DF7" i="6"/>
  <c r="DE7" i="6"/>
  <c r="DD7" i="6"/>
  <c r="DC7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 s="1"/>
  <c r="EC6" i="6"/>
  <c r="EB6" i="6"/>
  <c r="EA6" i="6"/>
  <c r="DZ6" i="6"/>
  <c r="DY6" i="6"/>
  <c r="DX6" i="6"/>
  <c r="DW6" i="6"/>
  <c r="DO6" i="6"/>
  <c r="DJ6" i="6"/>
  <c r="DI6" i="6"/>
  <c r="DH6" i="6"/>
  <c r="DG6" i="6"/>
  <c r="DF6" i="6"/>
  <c r="DE6" i="6"/>
  <c r="DD6" i="6"/>
  <c r="DC6" i="6"/>
  <c r="DB6" i="6"/>
  <c r="DA6" i="6"/>
  <c r="CZ6" i="6"/>
  <c r="CY6" i="6"/>
  <c r="CX6" i="6"/>
  <c r="CW6" i="6"/>
  <c r="CV6" i="6"/>
  <c r="CU6" i="6"/>
  <c r="CT6" i="6"/>
  <c r="CS6" i="6"/>
  <c r="CR6" i="6"/>
  <c r="CQ6" i="6"/>
  <c r="CP6" i="6" s="1"/>
  <c r="EC5" i="6"/>
  <c r="EB5" i="6"/>
  <c r="EA5" i="6"/>
  <c r="DZ5" i="6"/>
  <c r="DY5" i="6"/>
  <c r="DX5" i="6"/>
  <c r="DW5" i="6"/>
  <c r="DO5" i="6"/>
  <c r="DJ5" i="6"/>
  <c r="DI5" i="6"/>
  <c r="DH5" i="6"/>
  <c r="DG5" i="6"/>
  <c r="DF5" i="6"/>
  <c r="DE5" i="6"/>
  <c r="DD5" i="6"/>
  <c r="DC5" i="6"/>
  <c r="DB5" i="6"/>
  <c r="DA5" i="6"/>
  <c r="CZ5" i="6"/>
  <c r="CY5" i="6"/>
  <c r="CX5" i="6"/>
  <c r="CW5" i="6"/>
  <c r="CV5" i="6"/>
  <c r="CU5" i="6"/>
  <c r="CT5" i="6"/>
  <c r="CS5" i="6"/>
  <c r="CR5" i="6"/>
  <c r="CQ5" i="6"/>
  <c r="CP5" i="6" s="1"/>
  <c r="EC4" i="6"/>
  <c r="EB4" i="6"/>
  <c r="EA4" i="6"/>
  <c r="DZ4" i="6"/>
  <c r="DY4" i="6"/>
  <c r="DX4" i="6"/>
  <c r="DW4" i="6"/>
  <c r="DO4" i="6"/>
  <c r="DJ4" i="6"/>
  <c r="DI4" i="6"/>
  <c r="DH4" i="6"/>
  <c r="DG4" i="6"/>
  <c r="DF4" i="6"/>
  <c r="DE4" i="6"/>
  <c r="DD4" i="6"/>
  <c r="DC4" i="6"/>
  <c r="DB4" i="6"/>
  <c r="DA4" i="6"/>
  <c r="CZ4" i="6"/>
  <c r="CY4" i="6"/>
  <c r="CX4" i="6"/>
  <c r="CW4" i="6"/>
  <c r="CV4" i="6"/>
  <c r="CU4" i="6"/>
  <c r="CT4" i="6"/>
  <c r="CS4" i="6"/>
  <c r="CR4" i="6"/>
  <c r="CQ4" i="6"/>
  <c r="EC3" i="6"/>
  <c r="EB3" i="6"/>
  <c r="EA3" i="6"/>
  <c r="DZ3" i="6"/>
  <c r="DY3" i="6"/>
  <c r="DX3" i="6"/>
  <c r="DW3" i="6"/>
  <c r="DO3" i="6"/>
  <c r="DJ3" i="6"/>
  <c r="DI3" i="6"/>
  <c r="DH3" i="6"/>
  <c r="DG3" i="6"/>
  <c r="DF3" i="6"/>
  <c r="DE3" i="6"/>
  <c r="DD3" i="6"/>
  <c r="DC3" i="6"/>
  <c r="DB3" i="6"/>
  <c r="DA3" i="6"/>
  <c r="CZ3" i="6"/>
  <c r="CY3" i="6"/>
  <c r="CX3" i="6"/>
  <c r="CW3" i="6"/>
  <c r="CV3" i="6"/>
  <c r="CU3" i="6"/>
  <c r="CT3" i="6"/>
  <c r="CS3" i="6"/>
  <c r="CR3" i="6"/>
  <c r="CQ3" i="6"/>
  <c r="CP3" i="6" s="1"/>
  <c r="EC2" i="6"/>
  <c r="EB2" i="6"/>
  <c r="EA2" i="6"/>
  <c r="DZ2" i="6"/>
  <c r="DY2" i="6"/>
  <c r="DX2" i="6"/>
  <c r="DW2" i="6"/>
  <c r="DV2" i="6"/>
  <c r="DU2" i="6"/>
  <c r="DU4" i="6" s="1"/>
  <c r="DT2" i="6"/>
  <c r="DS2" i="6"/>
  <c r="DS6" i="6" s="1"/>
  <c r="DR2" i="6"/>
  <c r="DQ2" i="6"/>
  <c r="DQ8" i="6" s="1"/>
  <c r="DP2" i="6"/>
  <c r="DO2" i="6"/>
  <c r="DJ2" i="6"/>
  <c r="DI2" i="6"/>
  <c r="DH2" i="6"/>
  <c r="DG2" i="6"/>
  <c r="DF2" i="6"/>
  <c r="DE2" i="6"/>
  <c r="DD2" i="6"/>
  <c r="DC2" i="6"/>
  <c r="DB2" i="6"/>
  <c r="DA2" i="6"/>
  <c r="CZ2" i="6"/>
  <c r="CY2" i="6"/>
  <c r="CX2" i="6"/>
  <c r="CW2" i="6"/>
  <c r="CV2" i="6"/>
  <c r="EC32" i="5"/>
  <c r="EB32" i="5"/>
  <c r="EA32" i="5"/>
  <c r="DZ32" i="5"/>
  <c r="DY32" i="5"/>
  <c r="DX32" i="5"/>
  <c r="DW32" i="5"/>
  <c r="DO32" i="5"/>
  <c r="DJ32" i="5"/>
  <c r="DI32" i="5"/>
  <c r="DH32" i="5"/>
  <c r="DG32" i="5"/>
  <c r="DF32" i="5"/>
  <c r="DE32" i="5"/>
  <c r="DD32" i="5"/>
  <c r="DC32" i="5"/>
  <c r="DB32" i="5"/>
  <c r="DA32" i="5"/>
  <c r="CZ32" i="5"/>
  <c r="CY32" i="5"/>
  <c r="CX32" i="5"/>
  <c r="CW32" i="5"/>
  <c r="DK32" i="5" s="1"/>
  <c r="DM32" i="5" s="1"/>
  <c r="CV32" i="5"/>
  <c r="CU32" i="5"/>
  <c r="CT32" i="5"/>
  <c r="CS32" i="5"/>
  <c r="CR32" i="5"/>
  <c r="CQ32" i="5"/>
  <c r="CP32" i="5" s="1"/>
  <c r="EC31" i="5"/>
  <c r="EB31" i="5"/>
  <c r="EA31" i="5"/>
  <c r="DZ31" i="5"/>
  <c r="DY31" i="5"/>
  <c r="DX31" i="5"/>
  <c r="DW31" i="5"/>
  <c r="DO31" i="5"/>
  <c r="DJ31" i="5"/>
  <c r="DI31" i="5"/>
  <c r="DH31" i="5"/>
  <c r="DG31" i="5"/>
  <c r="DF31" i="5"/>
  <c r="DE31" i="5"/>
  <c r="DD31" i="5"/>
  <c r="DC31" i="5"/>
  <c r="DB31" i="5"/>
  <c r="DA31" i="5"/>
  <c r="CZ31" i="5"/>
  <c r="CY31" i="5"/>
  <c r="CX31" i="5"/>
  <c r="CW31" i="5"/>
  <c r="CV31" i="5"/>
  <c r="CU31" i="5"/>
  <c r="CT31" i="5"/>
  <c r="CS31" i="5"/>
  <c r="CR31" i="5"/>
  <c r="CQ31" i="5"/>
  <c r="CP31" i="5" s="1"/>
  <c r="EC30" i="5"/>
  <c r="EB30" i="5"/>
  <c r="EA30" i="5"/>
  <c r="DZ30" i="5"/>
  <c r="DY30" i="5"/>
  <c r="DX30" i="5"/>
  <c r="DW30" i="5"/>
  <c r="DO30" i="5"/>
  <c r="DJ30" i="5"/>
  <c r="DI30" i="5"/>
  <c r="DH30" i="5"/>
  <c r="DG30" i="5"/>
  <c r="DF30" i="5"/>
  <c r="DE30" i="5"/>
  <c r="DD30" i="5"/>
  <c r="DC30" i="5"/>
  <c r="DB30" i="5"/>
  <c r="DA30" i="5"/>
  <c r="CZ30" i="5"/>
  <c r="CY30" i="5"/>
  <c r="CX30" i="5"/>
  <c r="CW30" i="5"/>
  <c r="DK30" i="5" s="1"/>
  <c r="DM30" i="5" s="1"/>
  <c r="CV30" i="5"/>
  <c r="CU30" i="5"/>
  <c r="CT30" i="5"/>
  <c r="CS30" i="5"/>
  <c r="CR30" i="5"/>
  <c r="CQ30" i="5"/>
  <c r="CP30" i="5" s="1"/>
  <c r="EC29" i="5"/>
  <c r="EB29" i="5"/>
  <c r="EA29" i="5"/>
  <c r="DZ29" i="5"/>
  <c r="DY29" i="5"/>
  <c r="DX29" i="5"/>
  <c r="DW29" i="5"/>
  <c r="DO29" i="5"/>
  <c r="DJ29" i="5"/>
  <c r="DI29" i="5"/>
  <c r="DH29" i="5"/>
  <c r="DG29" i="5"/>
  <c r="DF29" i="5"/>
  <c r="DE29" i="5"/>
  <c r="DD29" i="5"/>
  <c r="DC29" i="5"/>
  <c r="DB29" i="5"/>
  <c r="DA29" i="5"/>
  <c r="CZ29" i="5"/>
  <c r="CY29" i="5"/>
  <c r="CX29" i="5"/>
  <c r="CW29" i="5"/>
  <c r="CV29" i="5"/>
  <c r="CU29" i="5"/>
  <c r="CT29" i="5"/>
  <c r="CS29" i="5"/>
  <c r="CR29" i="5"/>
  <c r="CQ29" i="5"/>
  <c r="CP29" i="5" s="1"/>
  <c r="EC28" i="5"/>
  <c r="EB28" i="5"/>
  <c r="EA28" i="5"/>
  <c r="DZ28" i="5"/>
  <c r="DY28" i="5"/>
  <c r="DX28" i="5"/>
  <c r="DW28" i="5"/>
  <c r="DO28" i="5"/>
  <c r="DJ28" i="5"/>
  <c r="DI28" i="5"/>
  <c r="DH28" i="5"/>
  <c r="DG28" i="5"/>
  <c r="DF28" i="5"/>
  <c r="DE28" i="5"/>
  <c r="DD28" i="5"/>
  <c r="DC28" i="5"/>
  <c r="DB28" i="5"/>
  <c r="DA28" i="5"/>
  <c r="CZ28" i="5"/>
  <c r="CY28" i="5"/>
  <c r="CX28" i="5"/>
  <c r="CW28" i="5"/>
  <c r="DK28" i="5" s="1"/>
  <c r="DM28" i="5" s="1"/>
  <c r="CV28" i="5"/>
  <c r="CU28" i="5"/>
  <c r="CT28" i="5"/>
  <c r="CS28" i="5"/>
  <c r="CR28" i="5"/>
  <c r="CQ28" i="5"/>
  <c r="CP28" i="5" s="1"/>
  <c r="EC27" i="5"/>
  <c r="EB27" i="5"/>
  <c r="EA27" i="5"/>
  <c r="DZ27" i="5"/>
  <c r="DY27" i="5"/>
  <c r="DX27" i="5"/>
  <c r="DW27" i="5"/>
  <c r="DO27" i="5"/>
  <c r="DJ27" i="5"/>
  <c r="DI27" i="5"/>
  <c r="DH27" i="5"/>
  <c r="DG27" i="5"/>
  <c r="DF27" i="5"/>
  <c r="DE27" i="5"/>
  <c r="DD27" i="5"/>
  <c r="DC27" i="5"/>
  <c r="DB27" i="5"/>
  <c r="DA27" i="5"/>
  <c r="CZ27" i="5"/>
  <c r="CY27" i="5"/>
  <c r="CX27" i="5"/>
  <c r="CW27" i="5"/>
  <c r="CV27" i="5"/>
  <c r="CU27" i="5"/>
  <c r="CT27" i="5"/>
  <c r="CS27" i="5"/>
  <c r="CR27" i="5"/>
  <c r="CQ27" i="5"/>
  <c r="EC26" i="5"/>
  <c r="EB26" i="5"/>
  <c r="EA26" i="5"/>
  <c r="DZ26" i="5"/>
  <c r="DY26" i="5"/>
  <c r="DX26" i="5"/>
  <c r="DW26" i="5"/>
  <c r="DO26" i="5"/>
  <c r="DJ26" i="5"/>
  <c r="DI26" i="5"/>
  <c r="DH26" i="5"/>
  <c r="DG26" i="5"/>
  <c r="DF26" i="5"/>
  <c r="DE26" i="5"/>
  <c r="DD26" i="5"/>
  <c r="DC26" i="5"/>
  <c r="DB26" i="5"/>
  <c r="DA26" i="5"/>
  <c r="CZ26" i="5"/>
  <c r="CY26" i="5"/>
  <c r="CX26" i="5"/>
  <c r="CW26" i="5"/>
  <c r="DK26" i="5" s="1"/>
  <c r="CV26" i="5"/>
  <c r="CU26" i="5"/>
  <c r="CT26" i="5"/>
  <c r="CS26" i="5"/>
  <c r="CR26" i="5"/>
  <c r="CQ26" i="5"/>
  <c r="EC25" i="5"/>
  <c r="EB25" i="5"/>
  <c r="EA25" i="5"/>
  <c r="DZ25" i="5"/>
  <c r="DY25" i="5"/>
  <c r="DX25" i="5"/>
  <c r="DW25" i="5"/>
  <c r="DO25" i="5"/>
  <c r="DJ25" i="5"/>
  <c r="DI25" i="5"/>
  <c r="DH25" i="5"/>
  <c r="DG25" i="5"/>
  <c r="DF25" i="5"/>
  <c r="DE25" i="5"/>
  <c r="DD25" i="5"/>
  <c r="DC25" i="5"/>
  <c r="DB25" i="5"/>
  <c r="DA25" i="5"/>
  <c r="CZ25" i="5"/>
  <c r="CY25" i="5"/>
  <c r="CX25" i="5"/>
  <c r="CW25" i="5"/>
  <c r="CV25" i="5"/>
  <c r="CU25" i="5"/>
  <c r="CT25" i="5"/>
  <c r="CS25" i="5"/>
  <c r="CR25" i="5"/>
  <c r="CQ25" i="5"/>
  <c r="EC24" i="5"/>
  <c r="EB24" i="5"/>
  <c r="EA24" i="5"/>
  <c r="DZ24" i="5"/>
  <c r="DY24" i="5"/>
  <c r="DX24" i="5"/>
  <c r="DW24" i="5"/>
  <c r="DO24" i="5"/>
  <c r="DJ24" i="5"/>
  <c r="DI24" i="5"/>
  <c r="DH24" i="5"/>
  <c r="DG24" i="5"/>
  <c r="DF24" i="5"/>
  <c r="DE24" i="5"/>
  <c r="DD24" i="5"/>
  <c r="DC24" i="5"/>
  <c r="DB24" i="5"/>
  <c r="DA24" i="5"/>
  <c r="CZ24" i="5"/>
  <c r="CY24" i="5"/>
  <c r="CX24" i="5"/>
  <c r="CW24" i="5"/>
  <c r="CV24" i="5"/>
  <c r="CU24" i="5"/>
  <c r="CT24" i="5"/>
  <c r="CS24" i="5"/>
  <c r="CR24" i="5"/>
  <c r="CQ24" i="5"/>
  <c r="EC23" i="5"/>
  <c r="EB23" i="5"/>
  <c r="EA23" i="5"/>
  <c r="DZ23" i="5"/>
  <c r="DY23" i="5"/>
  <c r="DX23" i="5"/>
  <c r="DW23" i="5"/>
  <c r="DO23" i="5"/>
  <c r="DJ23" i="5"/>
  <c r="DI23" i="5"/>
  <c r="DH23" i="5"/>
  <c r="DG23" i="5"/>
  <c r="DF23" i="5"/>
  <c r="DE23" i="5"/>
  <c r="DD23" i="5"/>
  <c r="DC23" i="5"/>
  <c r="DB23" i="5"/>
  <c r="DA23" i="5"/>
  <c r="CZ23" i="5"/>
  <c r="CY23" i="5"/>
  <c r="CX23" i="5"/>
  <c r="CW23" i="5"/>
  <c r="CV23" i="5"/>
  <c r="CU23" i="5"/>
  <c r="CT23" i="5"/>
  <c r="CS23" i="5"/>
  <c r="CR23" i="5"/>
  <c r="CQ23" i="5"/>
  <c r="EC22" i="5"/>
  <c r="EB22" i="5"/>
  <c r="EA22" i="5"/>
  <c r="DZ22" i="5"/>
  <c r="DY22" i="5"/>
  <c r="DX22" i="5"/>
  <c r="DW22" i="5"/>
  <c r="DO22" i="5"/>
  <c r="DJ22" i="5"/>
  <c r="DI22" i="5"/>
  <c r="DH22" i="5"/>
  <c r="DG22" i="5"/>
  <c r="DF22" i="5"/>
  <c r="DE22" i="5"/>
  <c r="DD22" i="5"/>
  <c r="DC22" i="5"/>
  <c r="DB22" i="5"/>
  <c r="DA22" i="5"/>
  <c r="CZ22" i="5"/>
  <c r="CY22" i="5"/>
  <c r="CX22" i="5"/>
  <c r="CW22" i="5"/>
  <c r="CV22" i="5"/>
  <c r="CU22" i="5"/>
  <c r="CT22" i="5"/>
  <c r="CS22" i="5"/>
  <c r="CR22" i="5"/>
  <c r="CQ22" i="5"/>
  <c r="EC21" i="5"/>
  <c r="EB21" i="5"/>
  <c r="EA21" i="5"/>
  <c r="DZ21" i="5"/>
  <c r="DY21" i="5"/>
  <c r="DX21" i="5"/>
  <c r="DW21" i="5"/>
  <c r="DO21" i="5"/>
  <c r="DJ21" i="5"/>
  <c r="DI21" i="5"/>
  <c r="DH21" i="5"/>
  <c r="DG21" i="5"/>
  <c r="DF21" i="5"/>
  <c r="DE21" i="5"/>
  <c r="DD21" i="5"/>
  <c r="DC21" i="5"/>
  <c r="DB21" i="5"/>
  <c r="DA21" i="5"/>
  <c r="CZ21" i="5"/>
  <c r="CY21" i="5"/>
  <c r="CX21" i="5"/>
  <c r="CW21" i="5"/>
  <c r="CV21" i="5"/>
  <c r="CU21" i="5"/>
  <c r="CT21" i="5"/>
  <c r="CS21" i="5"/>
  <c r="CR21" i="5"/>
  <c r="CQ21" i="5"/>
  <c r="EC20" i="5"/>
  <c r="EB20" i="5"/>
  <c r="EA20" i="5"/>
  <c r="DZ20" i="5"/>
  <c r="DY20" i="5"/>
  <c r="DX20" i="5"/>
  <c r="DW20" i="5"/>
  <c r="DO20" i="5"/>
  <c r="DJ20" i="5"/>
  <c r="DI20" i="5"/>
  <c r="DH20" i="5"/>
  <c r="DG20" i="5"/>
  <c r="DF20" i="5"/>
  <c r="DE20" i="5"/>
  <c r="DD20" i="5"/>
  <c r="DC20" i="5"/>
  <c r="DB20" i="5"/>
  <c r="DA20" i="5"/>
  <c r="CZ20" i="5"/>
  <c r="CY20" i="5"/>
  <c r="CX20" i="5"/>
  <c r="CW20" i="5"/>
  <c r="CV20" i="5"/>
  <c r="CU20" i="5"/>
  <c r="CT20" i="5"/>
  <c r="CS20" i="5"/>
  <c r="CR20" i="5"/>
  <c r="CQ20" i="5"/>
  <c r="EC19" i="5"/>
  <c r="EB19" i="5"/>
  <c r="EA19" i="5"/>
  <c r="DZ19" i="5"/>
  <c r="DY19" i="5"/>
  <c r="DX19" i="5"/>
  <c r="DW19" i="5"/>
  <c r="DO19" i="5"/>
  <c r="DJ19" i="5"/>
  <c r="DI19" i="5"/>
  <c r="DH19" i="5"/>
  <c r="DG19" i="5"/>
  <c r="DF19" i="5"/>
  <c r="DE19" i="5"/>
  <c r="DD19" i="5"/>
  <c r="DC19" i="5"/>
  <c r="DB19" i="5"/>
  <c r="DA19" i="5"/>
  <c r="CZ19" i="5"/>
  <c r="CY19" i="5"/>
  <c r="CX19" i="5"/>
  <c r="CW19" i="5"/>
  <c r="CV19" i="5"/>
  <c r="CU19" i="5"/>
  <c r="CT19" i="5"/>
  <c r="CS19" i="5"/>
  <c r="CR19" i="5"/>
  <c r="CQ19" i="5"/>
  <c r="EC18" i="5"/>
  <c r="EB18" i="5"/>
  <c r="EA18" i="5"/>
  <c r="DZ18" i="5"/>
  <c r="DY18" i="5"/>
  <c r="DX18" i="5"/>
  <c r="DW18" i="5"/>
  <c r="DO18" i="5"/>
  <c r="DJ18" i="5"/>
  <c r="DI18" i="5"/>
  <c r="DH18" i="5"/>
  <c r="DG18" i="5"/>
  <c r="DF18" i="5"/>
  <c r="DE18" i="5"/>
  <c r="DD18" i="5"/>
  <c r="DC18" i="5"/>
  <c r="DB18" i="5"/>
  <c r="DA18" i="5"/>
  <c r="CZ18" i="5"/>
  <c r="CY18" i="5"/>
  <c r="CX18" i="5"/>
  <c r="CW18" i="5"/>
  <c r="CV18" i="5"/>
  <c r="CU18" i="5"/>
  <c r="CT18" i="5"/>
  <c r="CS18" i="5"/>
  <c r="CR18" i="5"/>
  <c r="CQ18" i="5"/>
  <c r="EC17" i="5"/>
  <c r="EB17" i="5"/>
  <c r="EA17" i="5"/>
  <c r="DZ17" i="5"/>
  <c r="DY17" i="5"/>
  <c r="DX17" i="5"/>
  <c r="DW17" i="5"/>
  <c r="DO17" i="5"/>
  <c r="DJ17" i="5"/>
  <c r="DI17" i="5"/>
  <c r="DH17" i="5"/>
  <c r="DG17" i="5"/>
  <c r="DF17" i="5"/>
  <c r="DE17" i="5"/>
  <c r="DD17" i="5"/>
  <c r="DC17" i="5"/>
  <c r="DB17" i="5"/>
  <c r="DA17" i="5"/>
  <c r="CZ17" i="5"/>
  <c r="CY17" i="5"/>
  <c r="CX17" i="5"/>
  <c r="CW17" i="5"/>
  <c r="CV17" i="5"/>
  <c r="CU17" i="5"/>
  <c r="CT17" i="5"/>
  <c r="CS17" i="5"/>
  <c r="CR17" i="5"/>
  <c r="CQ17" i="5"/>
  <c r="EC16" i="5"/>
  <c r="EB16" i="5"/>
  <c r="EA16" i="5"/>
  <c r="DZ16" i="5"/>
  <c r="DY16" i="5"/>
  <c r="DX16" i="5"/>
  <c r="DW16" i="5"/>
  <c r="DO16" i="5"/>
  <c r="DJ16" i="5"/>
  <c r="DI16" i="5"/>
  <c r="DH16" i="5"/>
  <c r="DG16" i="5"/>
  <c r="DF16" i="5"/>
  <c r="DE16" i="5"/>
  <c r="DD16" i="5"/>
  <c r="DC16" i="5"/>
  <c r="DB16" i="5"/>
  <c r="DA16" i="5"/>
  <c r="CZ16" i="5"/>
  <c r="CY16" i="5"/>
  <c r="CX16" i="5"/>
  <c r="CW16" i="5"/>
  <c r="CV16" i="5"/>
  <c r="CU16" i="5"/>
  <c r="CT16" i="5"/>
  <c r="CS16" i="5"/>
  <c r="CR16" i="5"/>
  <c r="CQ16" i="5"/>
  <c r="EC15" i="5"/>
  <c r="EB15" i="5"/>
  <c r="EA15" i="5"/>
  <c r="DZ15" i="5"/>
  <c r="DY15" i="5"/>
  <c r="DX15" i="5"/>
  <c r="DW15" i="5"/>
  <c r="DO15" i="5"/>
  <c r="DJ15" i="5"/>
  <c r="DI15" i="5"/>
  <c r="DH15" i="5"/>
  <c r="DG15" i="5"/>
  <c r="DF15" i="5"/>
  <c r="DE15" i="5"/>
  <c r="DD15" i="5"/>
  <c r="DC15" i="5"/>
  <c r="DB15" i="5"/>
  <c r="DA15" i="5"/>
  <c r="CZ15" i="5"/>
  <c r="CY15" i="5"/>
  <c r="CX15" i="5"/>
  <c r="CW15" i="5"/>
  <c r="CV15" i="5"/>
  <c r="CU15" i="5"/>
  <c r="CT15" i="5"/>
  <c r="CS15" i="5"/>
  <c r="CR15" i="5"/>
  <c r="CQ15" i="5"/>
  <c r="EC14" i="5"/>
  <c r="EB14" i="5"/>
  <c r="EA14" i="5"/>
  <c r="DZ14" i="5"/>
  <c r="DY14" i="5"/>
  <c r="DX14" i="5"/>
  <c r="DW14" i="5"/>
  <c r="DO14" i="5"/>
  <c r="DJ14" i="5"/>
  <c r="DI14" i="5"/>
  <c r="DH14" i="5"/>
  <c r="DG14" i="5"/>
  <c r="DF14" i="5"/>
  <c r="DE14" i="5"/>
  <c r="DD14" i="5"/>
  <c r="DC14" i="5"/>
  <c r="DB14" i="5"/>
  <c r="DA14" i="5"/>
  <c r="CZ14" i="5"/>
  <c r="CY14" i="5"/>
  <c r="CX14" i="5"/>
  <c r="CW14" i="5"/>
  <c r="CV14" i="5"/>
  <c r="CU14" i="5"/>
  <c r="CT14" i="5"/>
  <c r="CS14" i="5"/>
  <c r="CR14" i="5"/>
  <c r="CQ14" i="5"/>
  <c r="EC13" i="5"/>
  <c r="EB13" i="5"/>
  <c r="EA13" i="5"/>
  <c r="DZ13" i="5"/>
  <c r="DY13" i="5"/>
  <c r="DX13" i="5"/>
  <c r="DW13" i="5"/>
  <c r="DO13" i="5"/>
  <c r="DJ13" i="5"/>
  <c r="DI13" i="5"/>
  <c r="DH13" i="5"/>
  <c r="DG13" i="5"/>
  <c r="DF13" i="5"/>
  <c r="DE13" i="5"/>
  <c r="DD13" i="5"/>
  <c r="DC13" i="5"/>
  <c r="DB13" i="5"/>
  <c r="DA13" i="5"/>
  <c r="CZ13" i="5"/>
  <c r="CY13" i="5"/>
  <c r="CX13" i="5"/>
  <c r="CW13" i="5"/>
  <c r="CV13" i="5"/>
  <c r="CU13" i="5"/>
  <c r="CT13" i="5"/>
  <c r="CS13" i="5"/>
  <c r="CR13" i="5"/>
  <c r="CQ13" i="5"/>
  <c r="EC12" i="5"/>
  <c r="EB12" i="5"/>
  <c r="EA12" i="5"/>
  <c r="DZ12" i="5"/>
  <c r="DY12" i="5"/>
  <c r="DX12" i="5"/>
  <c r="DW12" i="5"/>
  <c r="DO12" i="5"/>
  <c r="DJ12" i="5"/>
  <c r="DI12" i="5"/>
  <c r="DH12" i="5"/>
  <c r="DG12" i="5"/>
  <c r="DF12" i="5"/>
  <c r="DE12" i="5"/>
  <c r="DD12" i="5"/>
  <c r="DC12" i="5"/>
  <c r="DB12" i="5"/>
  <c r="DA12" i="5"/>
  <c r="CZ12" i="5"/>
  <c r="CY12" i="5"/>
  <c r="CX12" i="5"/>
  <c r="CW12" i="5"/>
  <c r="CV12" i="5"/>
  <c r="CU12" i="5"/>
  <c r="CT12" i="5"/>
  <c r="CS12" i="5"/>
  <c r="CR12" i="5"/>
  <c r="CQ12" i="5"/>
  <c r="EC11" i="5"/>
  <c r="EB11" i="5"/>
  <c r="EA11" i="5"/>
  <c r="DZ11" i="5"/>
  <c r="DY11" i="5"/>
  <c r="DX11" i="5"/>
  <c r="DW11" i="5"/>
  <c r="DO11" i="5"/>
  <c r="DJ11" i="5"/>
  <c r="DI11" i="5"/>
  <c r="DH11" i="5"/>
  <c r="DG11" i="5"/>
  <c r="DF11" i="5"/>
  <c r="DE11" i="5"/>
  <c r="DD11" i="5"/>
  <c r="DC11" i="5"/>
  <c r="DB11" i="5"/>
  <c r="DA11" i="5"/>
  <c r="CZ11" i="5"/>
  <c r="CY11" i="5"/>
  <c r="CX11" i="5"/>
  <c r="CW11" i="5"/>
  <c r="CV11" i="5"/>
  <c r="CU11" i="5"/>
  <c r="CT11" i="5"/>
  <c r="CS11" i="5"/>
  <c r="CR11" i="5"/>
  <c r="CQ11" i="5"/>
  <c r="EC10" i="5"/>
  <c r="EB10" i="5"/>
  <c r="EA10" i="5"/>
  <c r="DZ10" i="5"/>
  <c r="DY10" i="5"/>
  <c r="DX10" i="5"/>
  <c r="DW10" i="5"/>
  <c r="DO10" i="5"/>
  <c r="DJ10" i="5"/>
  <c r="DI10" i="5"/>
  <c r="DH10" i="5"/>
  <c r="DG10" i="5"/>
  <c r="DF10" i="5"/>
  <c r="DE10" i="5"/>
  <c r="DD10" i="5"/>
  <c r="DC10" i="5"/>
  <c r="DB10" i="5"/>
  <c r="DA10" i="5"/>
  <c r="CZ10" i="5"/>
  <c r="CY10" i="5"/>
  <c r="CX10" i="5"/>
  <c r="CW10" i="5"/>
  <c r="CV10" i="5"/>
  <c r="CU10" i="5"/>
  <c r="CT10" i="5"/>
  <c r="CS10" i="5"/>
  <c r="CR10" i="5"/>
  <c r="CQ10" i="5"/>
  <c r="EC9" i="5"/>
  <c r="EB9" i="5"/>
  <c r="EA9" i="5"/>
  <c r="DZ9" i="5"/>
  <c r="DY9" i="5"/>
  <c r="DX9" i="5"/>
  <c r="DW9" i="5"/>
  <c r="DO9" i="5"/>
  <c r="DJ9" i="5"/>
  <c r="DI9" i="5"/>
  <c r="DH9" i="5"/>
  <c r="DG9" i="5"/>
  <c r="DF9" i="5"/>
  <c r="DE9" i="5"/>
  <c r="DD9" i="5"/>
  <c r="DC9" i="5"/>
  <c r="DB9" i="5"/>
  <c r="DA9" i="5"/>
  <c r="CZ9" i="5"/>
  <c r="CY9" i="5"/>
  <c r="CX9" i="5"/>
  <c r="CW9" i="5"/>
  <c r="CV9" i="5"/>
  <c r="CU9" i="5"/>
  <c r="CT9" i="5"/>
  <c r="CS9" i="5"/>
  <c r="CR9" i="5"/>
  <c r="CQ9" i="5"/>
  <c r="EC8" i="5"/>
  <c r="EB8" i="5"/>
  <c r="EA8" i="5"/>
  <c r="DZ8" i="5"/>
  <c r="DY8" i="5"/>
  <c r="DX8" i="5"/>
  <c r="DW8" i="5"/>
  <c r="DO8" i="5"/>
  <c r="DJ8" i="5"/>
  <c r="DI8" i="5"/>
  <c r="DH8" i="5"/>
  <c r="DG8" i="5"/>
  <c r="DF8" i="5"/>
  <c r="DE8" i="5"/>
  <c r="DD8" i="5"/>
  <c r="DC8" i="5"/>
  <c r="DB8" i="5"/>
  <c r="DA8" i="5"/>
  <c r="CZ8" i="5"/>
  <c r="CY8" i="5"/>
  <c r="CX8" i="5"/>
  <c r="CW8" i="5"/>
  <c r="CV8" i="5"/>
  <c r="CU8" i="5"/>
  <c r="CT8" i="5"/>
  <c r="CS8" i="5"/>
  <c r="CR8" i="5"/>
  <c r="CQ8" i="5"/>
  <c r="EC7" i="5"/>
  <c r="EB7" i="5"/>
  <c r="EA7" i="5"/>
  <c r="DZ7" i="5"/>
  <c r="DY7" i="5"/>
  <c r="DX7" i="5"/>
  <c r="DW7" i="5"/>
  <c r="DO7" i="5"/>
  <c r="DJ7" i="5"/>
  <c r="DI7" i="5"/>
  <c r="DH7" i="5"/>
  <c r="DG7" i="5"/>
  <c r="DF7" i="5"/>
  <c r="DE7" i="5"/>
  <c r="DD7" i="5"/>
  <c r="DC7" i="5"/>
  <c r="DB7" i="5"/>
  <c r="DA7" i="5"/>
  <c r="CZ7" i="5"/>
  <c r="CY7" i="5"/>
  <c r="CX7" i="5"/>
  <c r="CW7" i="5"/>
  <c r="CV7" i="5"/>
  <c r="CU7" i="5"/>
  <c r="CT7" i="5"/>
  <c r="CS7" i="5"/>
  <c r="CR7" i="5"/>
  <c r="CQ7" i="5"/>
  <c r="EC6" i="5"/>
  <c r="EB6" i="5"/>
  <c r="EA6" i="5"/>
  <c r="DZ6" i="5"/>
  <c r="DY6" i="5"/>
  <c r="DX6" i="5"/>
  <c r="DW6" i="5"/>
  <c r="DO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EC5" i="5"/>
  <c r="EB5" i="5"/>
  <c r="EA5" i="5"/>
  <c r="DZ5" i="5"/>
  <c r="DY5" i="5"/>
  <c r="DX5" i="5"/>
  <c r="DW5" i="5"/>
  <c r="DO5" i="5"/>
  <c r="DJ5" i="5"/>
  <c r="DI5" i="5"/>
  <c r="DH5" i="5"/>
  <c r="DG5" i="5"/>
  <c r="DF5" i="5"/>
  <c r="DE5" i="5"/>
  <c r="DD5" i="5"/>
  <c r="DC5" i="5"/>
  <c r="DB5" i="5"/>
  <c r="DA5" i="5"/>
  <c r="CZ5" i="5"/>
  <c r="CY5" i="5"/>
  <c r="CX5" i="5"/>
  <c r="CW5" i="5"/>
  <c r="CV5" i="5"/>
  <c r="CU5" i="5"/>
  <c r="CT5" i="5"/>
  <c r="CS5" i="5"/>
  <c r="CR5" i="5"/>
  <c r="CQ5" i="5"/>
  <c r="EC4" i="5"/>
  <c r="EB4" i="5"/>
  <c r="EA4" i="5"/>
  <c r="DZ4" i="5"/>
  <c r="DY4" i="5"/>
  <c r="DX4" i="5"/>
  <c r="DW4" i="5"/>
  <c r="DO4" i="5"/>
  <c r="DJ4" i="5"/>
  <c r="DI4" i="5"/>
  <c r="DH4" i="5"/>
  <c r="DG4" i="5"/>
  <c r="DF4" i="5"/>
  <c r="DE4" i="5"/>
  <c r="DD4" i="5"/>
  <c r="DC4" i="5"/>
  <c r="DB4" i="5"/>
  <c r="DA4" i="5"/>
  <c r="CZ4" i="5"/>
  <c r="CY4" i="5"/>
  <c r="CX4" i="5"/>
  <c r="CW4" i="5"/>
  <c r="CV4" i="5"/>
  <c r="CU4" i="5"/>
  <c r="CT4" i="5"/>
  <c r="CS4" i="5"/>
  <c r="CR4" i="5"/>
  <c r="CQ4" i="5"/>
  <c r="EC3" i="5"/>
  <c r="EB3" i="5"/>
  <c r="EA3" i="5"/>
  <c r="DZ3" i="5"/>
  <c r="DY3" i="5"/>
  <c r="DX3" i="5"/>
  <c r="DW3" i="5"/>
  <c r="DO3" i="5"/>
  <c r="DJ3" i="5"/>
  <c r="DI3" i="5"/>
  <c r="DH3" i="5"/>
  <c r="DG3" i="5"/>
  <c r="DF3" i="5"/>
  <c r="DE3" i="5"/>
  <c r="DD3" i="5"/>
  <c r="DC3" i="5"/>
  <c r="DB3" i="5"/>
  <c r="DA3" i="5"/>
  <c r="CZ3" i="5"/>
  <c r="CY3" i="5"/>
  <c r="CX3" i="5"/>
  <c r="CW3" i="5"/>
  <c r="CV3" i="5"/>
  <c r="CU3" i="5"/>
  <c r="CT3" i="5"/>
  <c r="CS3" i="5"/>
  <c r="CR3" i="5"/>
  <c r="CQ3" i="5"/>
  <c r="EC2" i="5"/>
  <c r="EB2" i="5"/>
  <c r="EA2" i="5"/>
  <c r="DZ2" i="5"/>
  <c r="DY2" i="5"/>
  <c r="DX2" i="5"/>
  <c r="DW2" i="5"/>
  <c r="DV2" i="5"/>
  <c r="DV10" i="5" s="1"/>
  <c r="DU2" i="5"/>
  <c r="DT2" i="5"/>
  <c r="DT8" i="5" s="1"/>
  <c r="DS2" i="5"/>
  <c r="DR2" i="5"/>
  <c r="DR10" i="5" s="1"/>
  <c r="DQ2" i="5"/>
  <c r="DP2" i="5"/>
  <c r="DP8" i="5" s="1"/>
  <c r="DO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EC32" i="4"/>
  <c r="EB32" i="4"/>
  <c r="EA32" i="4"/>
  <c r="DZ32" i="4"/>
  <c r="DY32" i="4"/>
  <c r="DX32" i="4"/>
  <c r="DW32" i="4"/>
  <c r="DO32" i="4"/>
  <c r="DJ32" i="4"/>
  <c r="DI32" i="4"/>
  <c r="DH32" i="4"/>
  <c r="DG32" i="4"/>
  <c r="DF32" i="4"/>
  <c r="DE32" i="4"/>
  <c r="DD32" i="4"/>
  <c r="DC32" i="4"/>
  <c r="DB32" i="4"/>
  <c r="DA32" i="4"/>
  <c r="CZ32" i="4"/>
  <c r="CY32" i="4"/>
  <c r="CX32" i="4"/>
  <c r="CW32" i="4"/>
  <c r="CV32" i="4"/>
  <c r="CU32" i="4"/>
  <c r="CT32" i="4"/>
  <c r="CS32" i="4"/>
  <c r="CR32" i="4"/>
  <c r="CQ32" i="4"/>
  <c r="CP32" i="4" s="1"/>
  <c r="EC31" i="4"/>
  <c r="EB31" i="4"/>
  <c r="EA31" i="4"/>
  <c r="DZ31" i="4"/>
  <c r="DY31" i="4"/>
  <c r="DX31" i="4"/>
  <c r="DW31" i="4"/>
  <c r="DO31" i="4"/>
  <c r="DJ31" i="4"/>
  <c r="DI31" i="4"/>
  <c r="DH31" i="4"/>
  <c r="DG31" i="4"/>
  <c r="DF31" i="4"/>
  <c r="DE31" i="4"/>
  <c r="DD31" i="4"/>
  <c r="DC31" i="4"/>
  <c r="DB31" i="4"/>
  <c r="DA31" i="4"/>
  <c r="CZ31" i="4"/>
  <c r="CY31" i="4"/>
  <c r="CX31" i="4"/>
  <c r="CW31" i="4"/>
  <c r="CV31" i="4"/>
  <c r="CU31" i="4"/>
  <c r="CT31" i="4"/>
  <c r="CS31" i="4"/>
  <c r="CR31" i="4"/>
  <c r="CQ31" i="4"/>
  <c r="CP31" i="4" s="1"/>
  <c r="EC30" i="4"/>
  <c r="EB30" i="4"/>
  <c r="EA30" i="4"/>
  <c r="DZ30" i="4"/>
  <c r="DY30" i="4"/>
  <c r="DX30" i="4"/>
  <c r="DW30" i="4"/>
  <c r="DO30" i="4"/>
  <c r="DJ30" i="4"/>
  <c r="DI30" i="4"/>
  <c r="DH30" i="4"/>
  <c r="DG30" i="4"/>
  <c r="DF30" i="4"/>
  <c r="DE30" i="4"/>
  <c r="DD30" i="4"/>
  <c r="DC30" i="4"/>
  <c r="DB30" i="4"/>
  <c r="DA30" i="4"/>
  <c r="CZ30" i="4"/>
  <c r="CY30" i="4"/>
  <c r="CX30" i="4"/>
  <c r="CW30" i="4"/>
  <c r="DK30" i="4" s="1"/>
  <c r="DM30" i="4" s="1"/>
  <c r="CV30" i="4"/>
  <c r="CU30" i="4"/>
  <c r="CT30" i="4"/>
  <c r="CS30" i="4"/>
  <c r="CR30" i="4"/>
  <c r="CQ30" i="4"/>
  <c r="CP30" i="4" s="1"/>
  <c r="EC29" i="4"/>
  <c r="EB29" i="4"/>
  <c r="EA29" i="4"/>
  <c r="DZ29" i="4"/>
  <c r="DY29" i="4"/>
  <c r="DX29" i="4"/>
  <c r="DW29" i="4"/>
  <c r="DO29" i="4"/>
  <c r="DJ29" i="4"/>
  <c r="DI29" i="4"/>
  <c r="DH29" i="4"/>
  <c r="DG29" i="4"/>
  <c r="DF29" i="4"/>
  <c r="DE29" i="4"/>
  <c r="DD29" i="4"/>
  <c r="DC29" i="4"/>
  <c r="DB29" i="4"/>
  <c r="DA29" i="4"/>
  <c r="CZ29" i="4"/>
  <c r="CY29" i="4"/>
  <c r="CX29" i="4"/>
  <c r="CW29" i="4"/>
  <c r="CV29" i="4"/>
  <c r="CU29" i="4"/>
  <c r="CT29" i="4"/>
  <c r="CS29" i="4"/>
  <c r="CR29" i="4"/>
  <c r="CQ29" i="4"/>
  <c r="CP29" i="4" s="1"/>
  <c r="EC28" i="4"/>
  <c r="EB28" i="4"/>
  <c r="EA28" i="4"/>
  <c r="DZ28" i="4"/>
  <c r="DY28" i="4"/>
  <c r="DX28" i="4"/>
  <c r="DW28" i="4"/>
  <c r="DO28" i="4"/>
  <c r="DJ28" i="4"/>
  <c r="DI28" i="4"/>
  <c r="DH28" i="4"/>
  <c r="DG28" i="4"/>
  <c r="DF28" i="4"/>
  <c r="DE28" i="4"/>
  <c r="DD28" i="4"/>
  <c r="DC28" i="4"/>
  <c r="DB28" i="4"/>
  <c r="DA28" i="4"/>
  <c r="CZ28" i="4"/>
  <c r="CY28" i="4"/>
  <c r="CX28" i="4"/>
  <c r="CW28" i="4"/>
  <c r="DK28" i="4" s="1"/>
  <c r="DM28" i="4" s="1"/>
  <c r="CV28" i="4"/>
  <c r="CU28" i="4"/>
  <c r="CT28" i="4"/>
  <c r="CS28" i="4"/>
  <c r="CR28" i="4"/>
  <c r="CQ28" i="4"/>
  <c r="CP28" i="4" s="1"/>
  <c r="EC27" i="4"/>
  <c r="EB27" i="4"/>
  <c r="EA27" i="4"/>
  <c r="DZ27" i="4"/>
  <c r="DY27" i="4"/>
  <c r="DX27" i="4"/>
  <c r="DW27" i="4"/>
  <c r="DO27" i="4"/>
  <c r="DJ27" i="4"/>
  <c r="DI27" i="4"/>
  <c r="DH27" i="4"/>
  <c r="DG27" i="4"/>
  <c r="DF27" i="4"/>
  <c r="DE27" i="4"/>
  <c r="DD27" i="4"/>
  <c r="DC27" i="4"/>
  <c r="DB27" i="4"/>
  <c r="DA27" i="4"/>
  <c r="CZ27" i="4"/>
  <c r="CY27" i="4"/>
  <c r="CX27" i="4"/>
  <c r="CW27" i="4"/>
  <c r="CV27" i="4"/>
  <c r="CU27" i="4"/>
  <c r="CT27" i="4"/>
  <c r="CS27" i="4"/>
  <c r="CR27" i="4"/>
  <c r="CQ27" i="4"/>
  <c r="EC26" i="4"/>
  <c r="EB26" i="4"/>
  <c r="EA26" i="4"/>
  <c r="DZ26" i="4"/>
  <c r="DY26" i="4"/>
  <c r="DX26" i="4"/>
  <c r="DW26" i="4"/>
  <c r="DO26" i="4"/>
  <c r="DJ26" i="4"/>
  <c r="DI26" i="4"/>
  <c r="DH26" i="4"/>
  <c r="DG26" i="4"/>
  <c r="DF26" i="4"/>
  <c r="DE26" i="4"/>
  <c r="DD26" i="4"/>
  <c r="DC26" i="4"/>
  <c r="DB26" i="4"/>
  <c r="DA26" i="4"/>
  <c r="CZ26" i="4"/>
  <c r="CY26" i="4"/>
  <c r="CX26" i="4"/>
  <c r="CW26" i="4"/>
  <c r="CV26" i="4"/>
  <c r="CU26" i="4"/>
  <c r="CT26" i="4"/>
  <c r="CS26" i="4"/>
  <c r="CR26" i="4"/>
  <c r="CQ26" i="4"/>
  <c r="EC25" i="4"/>
  <c r="EB25" i="4"/>
  <c r="EA25" i="4"/>
  <c r="DZ25" i="4"/>
  <c r="DY25" i="4"/>
  <c r="DX25" i="4"/>
  <c r="DW25" i="4"/>
  <c r="DO25" i="4"/>
  <c r="DJ25" i="4"/>
  <c r="DI25" i="4"/>
  <c r="DH25" i="4"/>
  <c r="DG25" i="4"/>
  <c r="DF25" i="4"/>
  <c r="DE25" i="4"/>
  <c r="DD25" i="4"/>
  <c r="DC25" i="4"/>
  <c r="DB25" i="4"/>
  <c r="DA25" i="4"/>
  <c r="CZ25" i="4"/>
  <c r="CY25" i="4"/>
  <c r="CX25" i="4"/>
  <c r="CW25" i="4"/>
  <c r="CV25" i="4"/>
  <c r="CU25" i="4"/>
  <c r="CT25" i="4"/>
  <c r="CS25" i="4"/>
  <c r="CR25" i="4"/>
  <c r="CQ25" i="4"/>
  <c r="EC24" i="4"/>
  <c r="EB24" i="4"/>
  <c r="EA24" i="4"/>
  <c r="DZ24" i="4"/>
  <c r="DY24" i="4"/>
  <c r="DX24" i="4"/>
  <c r="DW24" i="4"/>
  <c r="DO24" i="4"/>
  <c r="DJ24" i="4"/>
  <c r="DI24" i="4"/>
  <c r="DH24" i="4"/>
  <c r="DG24" i="4"/>
  <c r="DF24" i="4"/>
  <c r="DE24" i="4"/>
  <c r="DD24" i="4"/>
  <c r="DC24" i="4"/>
  <c r="DB24" i="4"/>
  <c r="DA24" i="4"/>
  <c r="CZ24" i="4"/>
  <c r="CY24" i="4"/>
  <c r="CX24" i="4"/>
  <c r="CW24" i="4"/>
  <c r="CV24" i="4"/>
  <c r="CU24" i="4"/>
  <c r="CT24" i="4"/>
  <c r="CS24" i="4"/>
  <c r="CR24" i="4"/>
  <c r="CQ24" i="4"/>
  <c r="EC23" i="4"/>
  <c r="EB23" i="4"/>
  <c r="EA23" i="4"/>
  <c r="DZ23" i="4"/>
  <c r="DY23" i="4"/>
  <c r="DX23" i="4"/>
  <c r="DW23" i="4"/>
  <c r="DO23" i="4"/>
  <c r="DJ23" i="4"/>
  <c r="DI23" i="4"/>
  <c r="DH23" i="4"/>
  <c r="DG23" i="4"/>
  <c r="DF23" i="4"/>
  <c r="DE23" i="4"/>
  <c r="DD23" i="4"/>
  <c r="DC23" i="4"/>
  <c r="DB23" i="4"/>
  <c r="DA23" i="4"/>
  <c r="CZ23" i="4"/>
  <c r="CY23" i="4"/>
  <c r="CX23" i="4"/>
  <c r="CW23" i="4"/>
  <c r="CV23" i="4"/>
  <c r="CU23" i="4"/>
  <c r="CT23" i="4"/>
  <c r="CS23" i="4"/>
  <c r="CR23" i="4"/>
  <c r="CQ23" i="4"/>
  <c r="EC22" i="4"/>
  <c r="EB22" i="4"/>
  <c r="EA22" i="4"/>
  <c r="DZ22" i="4"/>
  <c r="DY22" i="4"/>
  <c r="DX22" i="4"/>
  <c r="DW22" i="4"/>
  <c r="DO22" i="4"/>
  <c r="DJ22" i="4"/>
  <c r="DI22" i="4"/>
  <c r="DH22" i="4"/>
  <c r="DG22" i="4"/>
  <c r="DF22" i="4"/>
  <c r="DE22" i="4"/>
  <c r="DD22" i="4"/>
  <c r="DC22" i="4"/>
  <c r="DB22" i="4"/>
  <c r="DA22" i="4"/>
  <c r="CZ22" i="4"/>
  <c r="CY22" i="4"/>
  <c r="CX22" i="4"/>
  <c r="CW22" i="4"/>
  <c r="CV22" i="4"/>
  <c r="CU22" i="4"/>
  <c r="CT22" i="4"/>
  <c r="CS22" i="4"/>
  <c r="CR22" i="4"/>
  <c r="CQ22" i="4"/>
  <c r="EC21" i="4"/>
  <c r="EB21" i="4"/>
  <c r="EA21" i="4"/>
  <c r="DZ21" i="4"/>
  <c r="DY21" i="4"/>
  <c r="DX21" i="4"/>
  <c r="DW21" i="4"/>
  <c r="DO21" i="4"/>
  <c r="DJ21" i="4"/>
  <c r="DI21" i="4"/>
  <c r="DH21" i="4"/>
  <c r="DG21" i="4"/>
  <c r="DF21" i="4"/>
  <c r="DE21" i="4"/>
  <c r="DD21" i="4"/>
  <c r="DC21" i="4"/>
  <c r="DB21" i="4"/>
  <c r="DA21" i="4"/>
  <c r="CZ21" i="4"/>
  <c r="CY21" i="4"/>
  <c r="CX21" i="4"/>
  <c r="CW21" i="4"/>
  <c r="CV21" i="4"/>
  <c r="CU21" i="4"/>
  <c r="CT21" i="4"/>
  <c r="CS21" i="4"/>
  <c r="CR21" i="4"/>
  <c r="CQ21" i="4"/>
  <c r="EC20" i="4"/>
  <c r="EB20" i="4"/>
  <c r="EA20" i="4"/>
  <c r="DZ20" i="4"/>
  <c r="DY20" i="4"/>
  <c r="DX20" i="4"/>
  <c r="DW20" i="4"/>
  <c r="DO20" i="4"/>
  <c r="DJ20" i="4"/>
  <c r="DI20" i="4"/>
  <c r="DH20" i="4"/>
  <c r="DG20" i="4"/>
  <c r="DF20" i="4"/>
  <c r="DE20" i="4"/>
  <c r="DD20" i="4"/>
  <c r="DC20" i="4"/>
  <c r="DB20" i="4"/>
  <c r="DA20" i="4"/>
  <c r="CZ20" i="4"/>
  <c r="CY20" i="4"/>
  <c r="CX20" i="4"/>
  <c r="CW20" i="4"/>
  <c r="CV20" i="4"/>
  <c r="CU20" i="4"/>
  <c r="CT20" i="4"/>
  <c r="CS20" i="4"/>
  <c r="CR20" i="4"/>
  <c r="CQ20" i="4"/>
  <c r="EC19" i="4"/>
  <c r="EB19" i="4"/>
  <c r="EA19" i="4"/>
  <c r="DZ19" i="4"/>
  <c r="DY19" i="4"/>
  <c r="DX19" i="4"/>
  <c r="DW19" i="4"/>
  <c r="DO19" i="4"/>
  <c r="DJ19" i="4"/>
  <c r="DI19" i="4"/>
  <c r="DH19" i="4"/>
  <c r="DG19" i="4"/>
  <c r="DF19" i="4"/>
  <c r="DE19" i="4"/>
  <c r="DD19" i="4"/>
  <c r="DC19" i="4"/>
  <c r="DB19" i="4"/>
  <c r="DA19" i="4"/>
  <c r="CZ19" i="4"/>
  <c r="CY19" i="4"/>
  <c r="CX19" i="4"/>
  <c r="CW19" i="4"/>
  <c r="CV19" i="4"/>
  <c r="CU19" i="4"/>
  <c r="CT19" i="4"/>
  <c r="CS19" i="4"/>
  <c r="CR19" i="4"/>
  <c r="CQ19" i="4"/>
  <c r="EC18" i="4"/>
  <c r="EB18" i="4"/>
  <c r="EA18" i="4"/>
  <c r="DZ18" i="4"/>
  <c r="DY18" i="4"/>
  <c r="DX18" i="4"/>
  <c r="DW18" i="4"/>
  <c r="DO18" i="4"/>
  <c r="DJ18" i="4"/>
  <c r="DI18" i="4"/>
  <c r="DH18" i="4"/>
  <c r="DG18" i="4"/>
  <c r="DF18" i="4"/>
  <c r="DE18" i="4"/>
  <c r="DD18" i="4"/>
  <c r="DC18" i="4"/>
  <c r="DB18" i="4"/>
  <c r="DA18" i="4"/>
  <c r="CZ18" i="4"/>
  <c r="CY18" i="4"/>
  <c r="CX18" i="4"/>
  <c r="CW18" i="4"/>
  <c r="CV18" i="4"/>
  <c r="CU18" i="4"/>
  <c r="CT18" i="4"/>
  <c r="CS18" i="4"/>
  <c r="CR18" i="4"/>
  <c r="CQ18" i="4"/>
  <c r="EC17" i="4"/>
  <c r="EB17" i="4"/>
  <c r="EA17" i="4"/>
  <c r="DZ17" i="4"/>
  <c r="DY17" i="4"/>
  <c r="DX17" i="4"/>
  <c r="DW17" i="4"/>
  <c r="DO17" i="4"/>
  <c r="DJ17" i="4"/>
  <c r="DI17" i="4"/>
  <c r="DH17" i="4"/>
  <c r="DG17" i="4"/>
  <c r="DF17" i="4"/>
  <c r="DE17" i="4"/>
  <c r="DD17" i="4"/>
  <c r="DC17" i="4"/>
  <c r="DB17" i="4"/>
  <c r="DA17" i="4"/>
  <c r="CZ17" i="4"/>
  <c r="CY17" i="4"/>
  <c r="CX17" i="4"/>
  <c r="CW17" i="4"/>
  <c r="CV17" i="4"/>
  <c r="CU17" i="4"/>
  <c r="CT17" i="4"/>
  <c r="CS17" i="4"/>
  <c r="CR17" i="4"/>
  <c r="CQ17" i="4"/>
  <c r="EC16" i="4"/>
  <c r="EB16" i="4"/>
  <c r="EA16" i="4"/>
  <c r="DZ16" i="4"/>
  <c r="DY16" i="4"/>
  <c r="DX16" i="4"/>
  <c r="DW16" i="4"/>
  <c r="DO16" i="4"/>
  <c r="DJ16" i="4"/>
  <c r="DI16" i="4"/>
  <c r="DH16" i="4"/>
  <c r="DG16" i="4"/>
  <c r="DF16" i="4"/>
  <c r="DE16" i="4"/>
  <c r="DD16" i="4"/>
  <c r="DC16" i="4"/>
  <c r="DB16" i="4"/>
  <c r="DA16" i="4"/>
  <c r="CZ16" i="4"/>
  <c r="CY16" i="4"/>
  <c r="CX16" i="4"/>
  <c r="CW16" i="4"/>
  <c r="CV16" i="4"/>
  <c r="CU16" i="4"/>
  <c r="CT16" i="4"/>
  <c r="CS16" i="4"/>
  <c r="CR16" i="4"/>
  <c r="CQ16" i="4"/>
  <c r="EC15" i="4"/>
  <c r="EB15" i="4"/>
  <c r="EA15" i="4"/>
  <c r="DZ15" i="4"/>
  <c r="DY15" i="4"/>
  <c r="DX15" i="4"/>
  <c r="DW15" i="4"/>
  <c r="DO15" i="4"/>
  <c r="DJ15" i="4"/>
  <c r="DI15" i="4"/>
  <c r="DH15" i="4"/>
  <c r="DG15" i="4"/>
  <c r="DF15" i="4"/>
  <c r="DE15" i="4"/>
  <c r="DD15" i="4"/>
  <c r="DC15" i="4"/>
  <c r="DB15" i="4"/>
  <c r="DA15" i="4"/>
  <c r="CZ15" i="4"/>
  <c r="CY15" i="4"/>
  <c r="CX15" i="4"/>
  <c r="CW15" i="4"/>
  <c r="CV15" i="4"/>
  <c r="CU15" i="4"/>
  <c r="CT15" i="4"/>
  <c r="CS15" i="4"/>
  <c r="CR15" i="4"/>
  <c r="CQ15" i="4"/>
  <c r="EC14" i="4"/>
  <c r="EB14" i="4"/>
  <c r="EA14" i="4"/>
  <c r="DZ14" i="4"/>
  <c r="DY14" i="4"/>
  <c r="DX14" i="4"/>
  <c r="DW14" i="4"/>
  <c r="DO14" i="4"/>
  <c r="DJ14" i="4"/>
  <c r="DI14" i="4"/>
  <c r="DH14" i="4"/>
  <c r="DG14" i="4"/>
  <c r="DF14" i="4"/>
  <c r="DE14" i="4"/>
  <c r="DD14" i="4"/>
  <c r="DC14" i="4"/>
  <c r="DB14" i="4"/>
  <c r="DA14" i="4"/>
  <c r="CZ14" i="4"/>
  <c r="CY14" i="4"/>
  <c r="CX14" i="4"/>
  <c r="CW14" i="4"/>
  <c r="CV14" i="4"/>
  <c r="CU14" i="4"/>
  <c r="CT14" i="4"/>
  <c r="CS14" i="4"/>
  <c r="CR14" i="4"/>
  <c r="CQ14" i="4"/>
  <c r="EC13" i="4"/>
  <c r="EB13" i="4"/>
  <c r="EA13" i="4"/>
  <c r="DZ13" i="4"/>
  <c r="DY13" i="4"/>
  <c r="DX13" i="4"/>
  <c r="DW13" i="4"/>
  <c r="DO13" i="4"/>
  <c r="DJ13" i="4"/>
  <c r="DI13" i="4"/>
  <c r="DH13" i="4"/>
  <c r="DG13" i="4"/>
  <c r="DF13" i="4"/>
  <c r="DE13" i="4"/>
  <c r="DD13" i="4"/>
  <c r="DC13" i="4"/>
  <c r="DB13" i="4"/>
  <c r="DA13" i="4"/>
  <c r="CZ13" i="4"/>
  <c r="CY13" i="4"/>
  <c r="CX13" i="4"/>
  <c r="CW13" i="4"/>
  <c r="CV13" i="4"/>
  <c r="CU13" i="4"/>
  <c r="CT13" i="4"/>
  <c r="CS13" i="4"/>
  <c r="CR13" i="4"/>
  <c r="CQ13" i="4"/>
  <c r="EC12" i="4"/>
  <c r="EB12" i="4"/>
  <c r="EA12" i="4"/>
  <c r="DZ12" i="4"/>
  <c r="DY12" i="4"/>
  <c r="DX12" i="4"/>
  <c r="DW12" i="4"/>
  <c r="DO12" i="4"/>
  <c r="DJ12" i="4"/>
  <c r="DI12" i="4"/>
  <c r="DH12" i="4"/>
  <c r="DG12" i="4"/>
  <c r="DF12" i="4"/>
  <c r="DE12" i="4"/>
  <c r="DD12" i="4"/>
  <c r="DC12" i="4"/>
  <c r="DB12" i="4"/>
  <c r="DA12" i="4"/>
  <c r="CZ12" i="4"/>
  <c r="CY12" i="4"/>
  <c r="CX12" i="4"/>
  <c r="CW12" i="4"/>
  <c r="CV12" i="4"/>
  <c r="CU12" i="4"/>
  <c r="CT12" i="4"/>
  <c r="CS12" i="4"/>
  <c r="CR12" i="4"/>
  <c r="CQ12" i="4"/>
  <c r="EC11" i="4"/>
  <c r="EB11" i="4"/>
  <c r="EA11" i="4"/>
  <c r="DZ11" i="4"/>
  <c r="DY11" i="4"/>
  <c r="DX11" i="4"/>
  <c r="DW11" i="4"/>
  <c r="DO11" i="4"/>
  <c r="DJ11" i="4"/>
  <c r="DI11" i="4"/>
  <c r="DH11" i="4"/>
  <c r="DG11" i="4"/>
  <c r="DF11" i="4"/>
  <c r="DE11" i="4"/>
  <c r="DD11" i="4"/>
  <c r="DC11" i="4"/>
  <c r="DB11" i="4"/>
  <c r="DA11" i="4"/>
  <c r="CZ11" i="4"/>
  <c r="CY11" i="4"/>
  <c r="CX11" i="4"/>
  <c r="CW11" i="4"/>
  <c r="CV11" i="4"/>
  <c r="CU11" i="4"/>
  <c r="CT11" i="4"/>
  <c r="CS11" i="4"/>
  <c r="CR11" i="4"/>
  <c r="CQ11" i="4"/>
  <c r="EC10" i="4"/>
  <c r="EB10" i="4"/>
  <c r="EA10" i="4"/>
  <c r="DZ10" i="4"/>
  <c r="DY10" i="4"/>
  <c r="DX10" i="4"/>
  <c r="DW10" i="4"/>
  <c r="DO10" i="4"/>
  <c r="DJ10" i="4"/>
  <c r="DI10" i="4"/>
  <c r="DH10" i="4"/>
  <c r="DG10" i="4"/>
  <c r="DF10" i="4"/>
  <c r="DE10" i="4"/>
  <c r="DD10" i="4"/>
  <c r="DC10" i="4"/>
  <c r="DB10" i="4"/>
  <c r="DA10" i="4"/>
  <c r="CZ10" i="4"/>
  <c r="CY10" i="4"/>
  <c r="CX10" i="4"/>
  <c r="CW10" i="4"/>
  <c r="CV10" i="4"/>
  <c r="CU10" i="4"/>
  <c r="CT10" i="4"/>
  <c r="CS10" i="4"/>
  <c r="CR10" i="4"/>
  <c r="CQ10" i="4"/>
  <c r="EC9" i="4"/>
  <c r="EB9" i="4"/>
  <c r="EA9" i="4"/>
  <c r="DZ9" i="4"/>
  <c r="DY9" i="4"/>
  <c r="DX9" i="4"/>
  <c r="DW9" i="4"/>
  <c r="DO9" i="4"/>
  <c r="DJ9" i="4"/>
  <c r="DI9" i="4"/>
  <c r="DH9" i="4"/>
  <c r="DG9" i="4"/>
  <c r="DF9" i="4"/>
  <c r="DE9" i="4"/>
  <c r="DD9" i="4"/>
  <c r="DC9" i="4"/>
  <c r="DB9" i="4"/>
  <c r="DA9" i="4"/>
  <c r="CZ9" i="4"/>
  <c r="CY9" i="4"/>
  <c r="CX9" i="4"/>
  <c r="CW9" i="4"/>
  <c r="CV9" i="4"/>
  <c r="CU9" i="4"/>
  <c r="CT9" i="4"/>
  <c r="CS9" i="4"/>
  <c r="CR9" i="4"/>
  <c r="CQ9" i="4"/>
  <c r="EC8" i="4"/>
  <c r="EB8" i="4"/>
  <c r="EA8" i="4"/>
  <c r="DZ8" i="4"/>
  <c r="DY8" i="4"/>
  <c r="DX8" i="4"/>
  <c r="DW8" i="4"/>
  <c r="DO8" i="4"/>
  <c r="DJ8" i="4"/>
  <c r="DI8" i="4"/>
  <c r="DH8" i="4"/>
  <c r="DG8" i="4"/>
  <c r="DF8" i="4"/>
  <c r="DE8" i="4"/>
  <c r="DD8" i="4"/>
  <c r="DC8" i="4"/>
  <c r="DB8" i="4"/>
  <c r="DA8" i="4"/>
  <c r="CZ8" i="4"/>
  <c r="CY8" i="4"/>
  <c r="CX8" i="4"/>
  <c r="CW8" i="4"/>
  <c r="CV8" i="4"/>
  <c r="CU8" i="4"/>
  <c r="CT8" i="4"/>
  <c r="CS8" i="4"/>
  <c r="CR8" i="4"/>
  <c r="CQ8" i="4"/>
  <c r="EC7" i="4"/>
  <c r="EB7" i="4"/>
  <c r="EA7" i="4"/>
  <c r="DZ7" i="4"/>
  <c r="DY7" i="4"/>
  <c r="DX7" i="4"/>
  <c r="DW7" i="4"/>
  <c r="DO7" i="4"/>
  <c r="DJ7" i="4"/>
  <c r="DI7" i="4"/>
  <c r="DH7" i="4"/>
  <c r="DG7" i="4"/>
  <c r="DF7" i="4"/>
  <c r="DE7" i="4"/>
  <c r="DD7" i="4"/>
  <c r="DC7" i="4"/>
  <c r="DB7" i="4"/>
  <c r="DA7" i="4"/>
  <c r="CZ7" i="4"/>
  <c r="CY7" i="4"/>
  <c r="CX7" i="4"/>
  <c r="CW7" i="4"/>
  <c r="CV7" i="4"/>
  <c r="CU7" i="4"/>
  <c r="CT7" i="4"/>
  <c r="CS7" i="4"/>
  <c r="CR7" i="4"/>
  <c r="CQ7" i="4"/>
  <c r="EC6" i="4"/>
  <c r="EB6" i="4"/>
  <c r="EA6" i="4"/>
  <c r="DZ6" i="4"/>
  <c r="DY6" i="4"/>
  <c r="DX6" i="4"/>
  <c r="DW6" i="4"/>
  <c r="DO6" i="4"/>
  <c r="DJ6" i="4"/>
  <c r="DI6" i="4"/>
  <c r="DH6" i="4"/>
  <c r="DG6" i="4"/>
  <c r="DF6" i="4"/>
  <c r="DE6" i="4"/>
  <c r="DD6" i="4"/>
  <c r="DC6" i="4"/>
  <c r="DB6" i="4"/>
  <c r="DA6" i="4"/>
  <c r="CZ6" i="4"/>
  <c r="CY6" i="4"/>
  <c r="CX6" i="4"/>
  <c r="CW6" i="4"/>
  <c r="CV6" i="4"/>
  <c r="CU6" i="4"/>
  <c r="CT6" i="4"/>
  <c r="CS6" i="4"/>
  <c r="CR6" i="4"/>
  <c r="CQ6" i="4"/>
  <c r="EC5" i="4"/>
  <c r="EB5" i="4"/>
  <c r="EA5" i="4"/>
  <c r="DZ5" i="4"/>
  <c r="DY5" i="4"/>
  <c r="DX5" i="4"/>
  <c r="DW5" i="4"/>
  <c r="DO5" i="4"/>
  <c r="DJ5" i="4"/>
  <c r="DI5" i="4"/>
  <c r="DH5" i="4"/>
  <c r="DG5" i="4"/>
  <c r="DF5" i="4"/>
  <c r="DE5" i="4"/>
  <c r="DD5" i="4"/>
  <c r="DC5" i="4"/>
  <c r="DB5" i="4"/>
  <c r="DA5" i="4"/>
  <c r="CZ5" i="4"/>
  <c r="CY5" i="4"/>
  <c r="CX5" i="4"/>
  <c r="CW5" i="4"/>
  <c r="CV5" i="4"/>
  <c r="CU5" i="4"/>
  <c r="CT5" i="4"/>
  <c r="CS5" i="4"/>
  <c r="CR5" i="4"/>
  <c r="CQ5" i="4"/>
  <c r="EC4" i="4"/>
  <c r="EB4" i="4"/>
  <c r="EA4" i="4"/>
  <c r="DZ4" i="4"/>
  <c r="DY4" i="4"/>
  <c r="DX4" i="4"/>
  <c r="DW4" i="4"/>
  <c r="DO4" i="4"/>
  <c r="DJ4" i="4"/>
  <c r="DI4" i="4"/>
  <c r="DH4" i="4"/>
  <c r="DG4" i="4"/>
  <c r="DF4" i="4"/>
  <c r="DE4" i="4"/>
  <c r="DD4" i="4"/>
  <c r="DC4" i="4"/>
  <c r="DB4" i="4"/>
  <c r="DA4" i="4"/>
  <c r="CZ4" i="4"/>
  <c r="CY4" i="4"/>
  <c r="CX4" i="4"/>
  <c r="CW4" i="4"/>
  <c r="CV4" i="4"/>
  <c r="CU4" i="4"/>
  <c r="CT4" i="4"/>
  <c r="CS4" i="4"/>
  <c r="CR4" i="4"/>
  <c r="CQ4" i="4"/>
  <c r="EC3" i="4"/>
  <c r="EB3" i="4"/>
  <c r="EA3" i="4"/>
  <c r="DZ3" i="4"/>
  <c r="DY3" i="4"/>
  <c r="DX3" i="4"/>
  <c r="DW3" i="4"/>
  <c r="DO3" i="4"/>
  <c r="DJ3" i="4"/>
  <c r="DI3" i="4"/>
  <c r="DH3" i="4"/>
  <c r="DG3" i="4"/>
  <c r="DF3" i="4"/>
  <c r="DE3" i="4"/>
  <c r="DD3" i="4"/>
  <c r="DC3" i="4"/>
  <c r="DB3" i="4"/>
  <c r="DA3" i="4"/>
  <c r="CZ3" i="4"/>
  <c r="CY3" i="4"/>
  <c r="CX3" i="4"/>
  <c r="CW3" i="4"/>
  <c r="CV3" i="4"/>
  <c r="CU3" i="4"/>
  <c r="CT3" i="4"/>
  <c r="CS3" i="4"/>
  <c r="CR3" i="4"/>
  <c r="CQ3" i="4"/>
  <c r="CP3" i="4" s="1"/>
  <c r="EC2" i="4"/>
  <c r="EB2" i="4"/>
  <c r="EA2" i="4"/>
  <c r="DZ2" i="4"/>
  <c r="DY2" i="4"/>
  <c r="DX2" i="4"/>
  <c r="DW2" i="4"/>
  <c r="DV2" i="4"/>
  <c r="DU2" i="4"/>
  <c r="DU8" i="4" s="1"/>
  <c r="DT2" i="4"/>
  <c r="DS2" i="4"/>
  <c r="DS10" i="4" s="1"/>
  <c r="DR2" i="4"/>
  <c r="DQ2" i="4"/>
  <c r="DQ8" i="4" s="1"/>
  <c r="DP2" i="4"/>
  <c r="DO2" i="4"/>
  <c r="DJ2" i="4"/>
  <c r="DI2" i="4"/>
  <c r="DH2" i="4"/>
  <c r="DG2" i="4"/>
  <c r="DF2" i="4"/>
  <c r="DE2" i="4"/>
  <c r="DD2" i="4"/>
  <c r="DC2" i="4"/>
  <c r="DB2" i="4"/>
  <c r="DA2" i="4"/>
  <c r="CZ2" i="4"/>
  <c r="CY2" i="4"/>
  <c r="CX2" i="4"/>
  <c r="CW2" i="4"/>
  <c r="CV2" i="4"/>
  <c r="EC32" i="3"/>
  <c r="EB32" i="3"/>
  <c r="EA32" i="3"/>
  <c r="DZ32" i="3"/>
  <c r="DY32" i="3"/>
  <c r="DX32" i="3"/>
  <c r="DW32" i="3"/>
  <c r="DO32" i="3"/>
  <c r="DJ32" i="3"/>
  <c r="DI32" i="3"/>
  <c r="DH32" i="3"/>
  <c r="DG32" i="3"/>
  <c r="DF32" i="3"/>
  <c r="DE32" i="3"/>
  <c r="DD32" i="3"/>
  <c r="DC32" i="3"/>
  <c r="DB32" i="3"/>
  <c r="DA32" i="3"/>
  <c r="CZ32" i="3"/>
  <c r="CY32" i="3"/>
  <c r="CX32" i="3"/>
  <c r="CW32" i="3"/>
  <c r="DK32" i="3" s="1"/>
  <c r="DM32" i="3" s="1"/>
  <c r="CV32" i="3"/>
  <c r="CU32" i="3"/>
  <c r="CT32" i="3"/>
  <c r="CS32" i="3"/>
  <c r="CR32" i="3"/>
  <c r="CQ32" i="3"/>
  <c r="CP32" i="3" s="1"/>
  <c r="EC31" i="3"/>
  <c r="EB31" i="3"/>
  <c r="EA31" i="3"/>
  <c r="DZ31" i="3"/>
  <c r="DY31" i="3"/>
  <c r="DX31" i="3"/>
  <c r="DW31" i="3"/>
  <c r="DO31" i="3"/>
  <c r="DJ31" i="3"/>
  <c r="DI31" i="3"/>
  <c r="DH31" i="3"/>
  <c r="DG31" i="3"/>
  <c r="DF31" i="3"/>
  <c r="DE31" i="3"/>
  <c r="DD31" i="3"/>
  <c r="DC31" i="3"/>
  <c r="DB31" i="3"/>
  <c r="DA31" i="3"/>
  <c r="CZ31" i="3"/>
  <c r="CY31" i="3"/>
  <c r="CX31" i="3"/>
  <c r="CW31" i="3"/>
  <c r="CV31" i="3"/>
  <c r="CU31" i="3"/>
  <c r="CT31" i="3"/>
  <c r="CS31" i="3"/>
  <c r="CR31" i="3"/>
  <c r="CQ31" i="3"/>
  <c r="CP31" i="3" s="1"/>
  <c r="EC30" i="3"/>
  <c r="EB30" i="3"/>
  <c r="EA30" i="3"/>
  <c r="DZ30" i="3"/>
  <c r="DY30" i="3"/>
  <c r="DX30" i="3"/>
  <c r="DW30" i="3"/>
  <c r="DO30" i="3"/>
  <c r="DJ30" i="3"/>
  <c r="DI30" i="3"/>
  <c r="DH30" i="3"/>
  <c r="DG30" i="3"/>
  <c r="DF30" i="3"/>
  <c r="DE30" i="3"/>
  <c r="DD30" i="3"/>
  <c r="DC30" i="3"/>
  <c r="DB30" i="3"/>
  <c r="DA30" i="3"/>
  <c r="CZ30" i="3"/>
  <c r="CY30" i="3"/>
  <c r="CX30" i="3"/>
  <c r="CW30" i="3"/>
  <c r="CV30" i="3"/>
  <c r="CU30" i="3"/>
  <c r="CT30" i="3"/>
  <c r="CS30" i="3"/>
  <c r="CR30" i="3"/>
  <c r="CQ30" i="3"/>
  <c r="CP30" i="3" s="1"/>
  <c r="EC29" i="3"/>
  <c r="EB29" i="3"/>
  <c r="EA29" i="3"/>
  <c r="DZ29" i="3"/>
  <c r="DY29" i="3"/>
  <c r="DX29" i="3"/>
  <c r="DW29" i="3"/>
  <c r="DO29" i="3"/>
  <c r="DJ29" i="3"/>
  <c r="DI29" i="3"/>
  <c r="DH29" i="3"/>
  <c r="DG29" i="3"/>
  <c r="DF29" i="3"/>
  <c r="DE29" i="3"/>
  <c r="DD29" i="3"/>
  <c r="DC29" i="3"/>
  <c r="DB29" i="3"/>
  <c r="DA29" i="3"/>
  <c r="CZ29" i="3"/>
  <c r="CY29" i="3"/>
  <c r="CX29" i="3"/>
  <c r="CW29" i="3"/>
  <c r="CV29" i="3"/>
  <c r="CU29" i="3"/>
  <c r="CT29" i="3"/>
  <c r="CS29" i="3"/>
  <c r="CR29" i="3"/>
  <c r="CQ29" i="3"/>
  <c r="CP29" i="3" s="1"/>
  <c r="EC28" i="3"/>
  <c r="EB28" i="3"/>
  <c r="EA28" i="3"/>
  <c r="DZ28" i="3"/>
  <c r="DY28" i="3"/>
  <c r="DX28" i="3"/>
  <c r="DW28" i="3"/>
  <c r="DO28" i="3"/>
  <c r="DJ28" i="3"/>
  <c r="DI28" i="3"/>
  <c r="DH28" i="3"/>
  <c r="DG28" i="3"/>
  <c r="DF28" i="3"/>
  <c r="DE28" i="3"/>
  <c r="DD28" i="3"/>
  <c r="DC28" i="3"/>
  <c r="DB28" i="3"/>
  <c r="DA28" i="3"/>
  <c r="CZ28" i="3"/>
  <c r="CY28" i="3"/>
  <c r="CX28" i="3"/>
  <c r="CW28" i="3"/>
  <c r="CV28" i="3"/>
  <c r="CU28" i="3"/>
  <c r="CT28" i="3"/>
  <c r="CS28" i="3"/>
  <c r="CR28" i="3"/>
  <c r="CQ28" i="3"/>
  <c r="CP28" i="3" s="1"/>
  <c r="EC27" i="3"/>
  <c r="EB27" i="3"/>
  <c r="EA27" i="3"/>
  <c r="DZ27" i="3"/>
  <c r="DY27" i="3"/>
  <c r="DX27" i="3"/>
  <c r="DW27" i="3"/>
  <c r="DO27" i="3"/>
  <c r="DJ27" i="3"/>
  <c r="DI27" i="3"/>
  <c r="DH27" i="3"/>
  <c r="DG27" i="3"/>
  <c r="DF27" i="3"/>
  <c r="DE27" i="3"/>
  <c r="DD27" i="3"/>
  <c r="DC27" i="3"/>
  <c r="DB27" i="3"/>
  <c r="DA27" i="3"/>
  <c r="CZ27" i="3"/>
  <c r="CY27" i="3"/>
  <c r="CX27" i="3"/>
  <c r="CW27" i="3"/>
  <c r="CV27" i="3"/>
  <c r="CU27" i="3"/>
  <c r="CT27" i="3"/>
  <c r="CS27" i="3"/>
  <c r="CR27" i="3"/>
  <c r="CQ27" i="3"/>
  <c r="CP27" i="3" s="1"/>
  <c r="EC26" i="3"/>
  <c r="EB26" i="3"/>
  <c r="EA26" i="3"/>
  <c r="DZ26" i="3"/>
  <c r="DY26" i="3"/>
  <c r="DX26" i="3"/>
  <c r="DW26" i="3"/>
  <c r="DO26" i="3"/>
  <c r="DJ26" i="3"/>
  <c r="DI26" i="3"/>
  <c r="DH26" i="3"/>
  <c r="DG26" i="3"/>
  <c r="DF26" i="3"/>
  <c r="DE26" i="3"/>
  <c r="DD26" i="3"/>
  <c r="DC26" i="3"/>
  <c r="DB26" i="3"/>
  <c r="DA26" i="3"/>
  <c r="CZ26" i="3"/>
  <c r="CY26" i="3"/>
  <c r="CX26" i="3"/>
  <c r="CW26" i="3"/>
  <c r="CV26" i="3"/>
  <c r="CU26" i="3"/>
  <c r="CT26" i="3"/>
  <c r="CS26" i="3"/>
  <c r="CR26" i="3"/>
  <c r="CQ26" i="3"/>
  <c r="CP26" i="3" s="1"/>
  <c r="EC25" i="3"/>
  <c r="EB25" i="3"/>
  <c r="EA25" i="3"/>
  <c r="DZ25" i="3"/>
  <c r="DY25" i="3"/>
  <c r="DX25" i="3"/>
  <c r="DW25" i="3"/>
  <c r="DO25" i="3"/>
  <c r="DJ25" i="3"/>
  <c r="DI25" i="3"/>
  <c r="DH25" i="3"/>
  <c r="DG25" i="3"/>
  <c r="DF25" i="3"/>
  <c r="DE25" i="3"/>
  <c r="DD25" i="3"/>
  <c r="DC25" i="3"/>
  <c r="DB25" i="3"/>
  <c r="DA25" i="3"/>
  <c r="CZ25" i="3"/>
  <c r="CY25" i="3"/>
  <c r="CX25" i="3"/>
  <c r="CW25" i="3"/>
  <c r="CV25" i="3"/>
  <c r="CU25" i="3"/>
  <c r="CT25" i="3"/>
  <c r="CS25" i="3"/>
  <c r="CR25" i="3"/>
  <c r="CQ25" i="3"/>
  <c r="CP25" i="3" s="1"/>
  <c r="EC24" i="3"/>
  <c r="EB24" i="3"/>
  <c r="EA24" i="3"/>
  <c r="DZ24" i="3"/>
  <c r="DY24" i="3"/>
  <c r="DX24" i="3"/>
  <c r="DW24" i="3"/>
  <c r="DO24" i="3"/>
  <c r="DJ24" i="3"/>
  <c r="DI24" i="3"/>
  <c r="DH24" i="3"/>
  <c r="DG24" i="3"/>
  <c r="DF24" i="3"/>
  <c r="DE24" i="3"/>
  <c r="DD24" i="3"/>
  <c r="DC24" i="3"/>
  <c r="DB24" i="3"/>
  <c r="DA24" i="3"/>
  <c r="CZ24" i="3"/>
  <c r="CY24" i="3"/>
  <c r="CX24" i="3"/>
  <c r="CW24" i="3"/>
  <c r="CV24" i="3"/>
  <c r="CU24" i="3"/>
  <c r="CT24" i="3"/>
  <c r="CS24" i="3"/>
  <c r="CR24" i="3"/>
  <c r="CQ24" i="3"/>
  <c r="CP24" i="3" s="1"/>
  <c r="EC23" i="3"/>
  <c r="EB23" i="3"/>
  <c r="EA23" i="3"/>
  <c r="DZ23" i="3"/>
  <c r="DY23" i="3"/>
  <c r="DX23" i="3"/>
  <c r="DW23" i="3"/>
  <c r="DO23" i="3"/>
  <c r="DJ23" i="3"/>
  <c r="DI23" i="3"/>
  <c r="DH23" i="3"/>
  <c r="DG23" i="3"/>
  <c r="DF23" i="3"/>
  <c r="DE23" i="3"/>
  <c r="DD23" i="3"/>
  <c r="DC23" i="3"/>
  <c r="DB23" i="3"/>
  <c r="DA23" i="3"/>
  <c r="CZ23" i="3"/>
  <c r="CY23" i="3"/>
  <c r="CX23" i="3"/>
  <c r="CW23" i="3"/>
  <c r="CV23" i="3"/>
  <c r="CU23" i="3"/>
  <c r="CT23" i="3"/>
  <c r="CS23" i="3"/>
  <c r="CR23" i="3"/>
  <c r="CQ23" i="3"/>
  <c r="CP23" i="3" s="1"/>
  <c r="EC22" i="3"/>
  <c r="EB22" i="3"/>
  <c r="EA22" i="3"/>
  <c r="DZ22" i="3"/>
  <c r="DY22" i="3"/>
  <c r="DX22" i="3"/>
  <c r="DW22" i="3"/>
  <c r="DO22" i="3"/>
  <c r="DJ22" i="3"/>
  <c r="DI22" i="3"/>
  <c r="DH22" i="3"/>
  <c r="DG22" i="3"/>
  <c r="DF22" i="3"/>
  <c r="DE22" i="3"/>
  <c r="DD22" i="3"/>
  <c r="DC22" i="3"/>
  <c r="DB22" i="3"/>
  <c r="DA22" i="3"/>
  <c r="CZ22" i="3"/>
  <c r="CY22" i="3"/>
  <c r="CX22" i="3"/>
  <c r="CW22" i="3"/>
  <c r="CV22" i="3"/>
  <c r="CU22" i="3"/>
  <c r="CT22" i="3"/>
  <c r="CS22" i="3"/>
  <c r="CR22" i="3"/>
  <c r="CQ22" i="3"/>
  <c r="CP22" i="3" s="1"/>
  <c r="EC21" i="3"/>
  <c r="EB21" i="3"/>
  <c r="EA21" i="3"/>
  <c r="DZ21" i="3"/>
  <c r="DY21" i="3"/>
  <c r="DX21" i="3"/>
  <c r="DW21" i="3"/>
  <c r="DO21" i="3"/>
  <c r="DJ21" i="3"/>
  <c r="DI21" i="3"/>
  <c r="DH21" i="3"/>
  <c r="DG21" i="3"/>
  <c r="DF21" i="3"/>
  <c r="DE21" i="3"/>
  <c r="DD21" i="3"/>
  <c r="DC21" i="3"/>
  <c r="DB21" i="3"/>
  <c r="DA21" i="3"/>
  <c r="CZ21" i="3"/>
  <c r="CY21" i="3"/>
  <c r="CX21" i="3"/>
  <c r="CW21" i="3"/>
  <c r="CV21" i="3"/>
  <c r="CU21" i="3"/>
  <c r="CT21" i="3"/>
  <c r="CS21" i="3"/>
  <c r="CR21" i="3"/>
  <c r="CQ21" i="3"/>
  <c r="CP21" i="3" s="1"/>
  <c r="EC20" i="3"/>
  <c r="EB20" i="3"/>
  <c r="EA20" i="3"/>
  <c r="DZ20" i="3"/>
  <c r="DY20" i="3"/>
  <c r="DX20" i="3"/>
  <c r="DW20" i="3"/>
  <c r="DO20" i="3"/>
  <c r="DJ20" i="3"/>
  <c r="DI20" i="3"/>
  <c r="DH20" i="3"/>
  <c r="DG20" i="3"/>
  <c r="DF20" i="3"/>
  <c r="DE20" i="3"/>
  <c r="DD20" i="3"/>
  <c r="DC20" i="3"/>
  <c r="DB20" i="3"/>
  <c r="DA20" i="3"/>
  <c r="CZ20" i="3"/>
  <c r="CY20" i="3"/>
  <c r="CX20" i="3"/>
  <c r="CW20" i="3"/>
  <c r="CV20" i="3"/>
  <c r="CU20" i="3"/>
  <c r="CT20" i="3"/>
  <c r="CS20" i="3"/>
  <c r="CR20" i="3"/>
  <c r="CQ20" i="3"/>
  <c r="CP20" i="3" s="1"/>
  <c r="EC19" i="3"/>
  <c r="EB19" i="3"/>
  <c r="EA19" i="3"/>
  <c r="DZ19" i="3"/>
  <c r="DY19" i="3"/>
  <c r="DX19" i="3"/>
  <c r="DW19" i="3"/>
  <c r="DO19" i="3"/>
  <c r="DJ19" i="3"/>
  <c r="DI19" i="3"/>
  <c r="DH19" i="3"/>
  <c r="DG19" i="3"/>
  <c r="DF19" i="3"/>
  <c r="DE19" i="3"/>
  <c r="DD19" i="3"/>
  <c r="DC19" i="3"/>
  <c r="DB19" i="3"/>
  <c r="DA19" i="3"/>
  <c r="CZ19" i="3"/>
  <c r="CY19" i="3"/>
  <c r="CX19" i="3"/>
  <c r="CW19" i="3"/>
  <c r="CV19" i="3"/>
  <c r="CU19" i="3"/>
  <c r="CT19" i="3"/>
  <c r="CS19" i="3"/>
  <c r="CR19" i="3"/>
  <c r="CQ19" i="3"/>
  <c r="CP19" i="3" s="1"/>
  <c r="EC18" i="3"/>
  <c r="EB18" i="3"/>
  <c r="EA18" i="3"/>
  <c r="DZ18" i="3"/>
  <c r="DY18" i="3"/>
  <c r="DX18" i="3"/>
  <c r="DW18" i="3"/>
  <c r="DO18" i="3"/>
  <c r="DJ18" i="3"/>
  <c r="DI18" i="3"/>
  <c r="DH18" i="3"/>
  <c r="DG18" i="3"/>
  <c r="DF18" i="3"/>
  <c r="DE18" i="3"/>
  <c r="DD18" i="3"/>
  <c r="DC18" i="3"/>
  <c r="DB18" i="3"/>
  <c r="DA18" i="3"/>
  <c r="CZ18" i="3"/>
  <c r="CY18" i="3"/>
  <c r="CX18" i="3"/>
  <c r="CW18" i="3"/>
  <c r="CV18" i="3"/>
  <c r="CU18" i="3"/>
  <c r="CT18" i="3"/>
  <c r="CS18" i="3"/>
  <c r="CR18" i="3"/>
  <c r="CQ18" i="3"/>
  <c r="CP18" i="3" s="1"/>
  <c r="EC17" i="3"/>
  <c r="EB17" i="3"/>
  <c r="EA17" i="3"/>
  <c r="DZ17" i="3"/>
  <c r="DY17" i="3"/>
  <c r="DX17" i="3"/>
  <c r="DW17" i="3"/>
  <c r="DO17" i="3"/>
  <c r="DJ17" i="3"/>
  <c r="DI17" i="3"/>
  <c r="DH17" i="3"/>
  <c r="DG17" i="3"/>
  <c r="DF17" i="3"/>
  <c r="DE17" i="3"/>
  <c r="DD17" i="3"/>
  <c r="DC17" i="3"/>
  <c r="DB17" i="3"/>
  <c r="DA17" i="3"/>
  <c r="CZ17" i="3"/>
  <c r="CY17" i="3"/>
  <c r="CX17" i="3"/>
  <c r="CW17" i="3"/>
  <c r="CV17" i="3"/>
  <c r="CU17" i="3"/>
  <c r="CT17" i="3"/>
  <c r="CS17" i="3"/>
  <c r="CR17" i="3"/>
  <c r="CQ17" i="3"/>
  <c r="CP17" i="3" s="1"/>
  <c r="EC16" i="3"/>
  <c r="EB16" i="3"/>
  <c r="EA16" i="3"/>
  <c r="DZ16" i="3"/>
  <c r="DY16" i="3"/>
  <c r="DX16" i="3"/>
  <c r="DW16" i="3"/>
  <c r="DO16" i="3"/>
  <c r="DJ16" i="3"/>
  <c r="DI16" i="3"/>
  <c r="DH16" i="3"/>
  <c r="DG16" i="3"/>
  <c r="DF16" i="3"/>
  <c r="DE16" i="3"/>
  <c r="DD16" i="3"/>
  <c r="DC16" i="3"/>
  <c r="DB16" i="3"/>
  <c r="DA16" i="3"/>
  <c r="CZ16" i="3"/>
  <c r="CY16" i="3"/>
  <c r="CX16" i="3"/>
  <c r="CW16" i="3"/>
  <c r="CV16" i="3"/>
  <c r="CU16" i="3"/>
  <c r="CT16" i="3"/>
  <c r="CS16" i="3"/>
  <c r="CR16" i="3"/>
  <c r="CQ16" i="3"/>
  <c r="CP16" i="3" s="1"/>
  <c r="EC15" i="3"/>
  <c r="EB15" i="3"/>
  <c r="EA15" i="3"/>
  <c r="DZ15" i="3"/>
  <c r="DY15" i="3"/>
  <c r="DX15" i="3"/>
  <c r="DW15" i="3"/>
  <c r="DO15" i="3"/>
  <c r="DJ15" i="3"/>
  <c r="DI15" i="3"/>
  <c r="DH15" i="3"/>
  <c r="DG15" i="3"/>
  <c r="DF15" i="3"/>
  <c r="DE15" i="3"/>
  <c r="DD15" i="3"/>
  <c r="DC15" i="3"/>
  <c r="DB15" i="3"/>
  <c r="DA15" i="3"/>
  <c r="CZ15" i="3"/>
  <c r="CY15" i="3"/>
  <c r="CX15" i="3"/>
  <c r="CW15" i="3"/>
  <c r="CV15" i="3"/>
  <c r="CU15" i="3"/>
  <c r="CT15" i="3"/>
  <c r="CS15" i="3"/>
  <c r="CR15" i="3"/>
  <c r="CQ15" i="3"/>
  <c r="CP15" i="3" s="1"/>
  <c r="EC14" i="3"/>
  <c r="EB14" i="3"/>
  <c r="EA14" i="3"/>
  <c r="DZ14" i="3"/>
  <c r="DY14" i="3"/>
  <c r="DX14" i="3"/>
  <c r="DW14" i="3"/>
  <c r="DO14" i="3"/>
  <c r="DJ14" i="3"/>
  <c r="DI14" i="3"/>
  <c r="DH14" i="3"/>
  <c r="DG14" i="3"/>
  <c r="DF14" i="3"/>
  <c r="DE14" i="3"/>
  <c r="DD14" i="3"/>
  <c r="DC14" i="3"/>
  <c r="DB14" i="3"/>
  <c r="DA14" i="3"/>
  <c r="CZ14" i="3"/>
  <c r="CY14" i="3"/>
  <c r="CX14" i="3"/>
  <c r="CW14" i="3"/>
  <c r="CV14" i="3"/>
  <c r="CU14" i="3"/>
  <c r="CT14" i="3"/>
  <c r="CS14" i="3"/>
  <c r="CR14" i="3"/>
  <c r="CQ14" i="3"/>
  <c r="CP14" i="3" s="1"/>
  <c r="EC13" i="3"/>
  <c r="EB13" i="3"/>
  <c r="EA13" i="3"/>
  <c r="DZ13" i="3"/>
  <c r="DY13" i="3"/>
  <c r="DX13" i="3"/>
  <c r="DW13" i="3"/>
  <c r="DO13" i="3"/>
  <c r="DJ13" i="3"/>
  <c r="DI13" i="3"/>
  <c r="DH13" i="3"/>
  <c r="DG13" i="3"/>
  <c r="DF13" i="3"/>
  <c r="DE13" i="3"/>
  <c r="DD13" i="3"/>
  <c r="DC13" i="3"/>
  <c r="DB13" i="3"/>
  <c r="DA13" i="3"/>
  <c r="CZ13" i="3"/>
  <c r="CY13" i="3"/>
  <c r="CX13" i="3"/>
  <c r="CW13" i="3"/>
  <c r="CV13" i="3"/>
  <c r="CU13" i="3"/>
  <c r="CT13" i="3"/>
  <c r="CS13" i="3"/>
  <c r="CR13" i="3"/>
  <c r="CQ13" i="3"/>
  <c r="CP13" i="3" s="1"/>
  <c r="EC12" i="3"/>
  <c r="EB12" i="3"/>
  <c r="EA12" i="3"/>
  <c r="DZ12" i="3"/>
  <c r="DY12" i="3"/>
  <c r="DX12" i="3"/>
  <c r="DW12" i="3"/>
  <c r="DO12" i="3"/>
  <c r="DJ12" i="3"/>
  <c r="DI12" i="3"/>
  <c r="DH12" i="3"/>
  <c r="DG12" i="3"/>
  <c r="DF12" i="3"/>
  <c r="DE12" i="3"/>
  <c r="DD12" i="3"/>
  <c r="DC12" i="3"/>
  <c r="DB12" i="3"/>
  <c r="DA12" i="3"/>
  <c r="CZ12" i="3"/>
  <c r="CY12" i="3"/>
  <c r="CX12" i="3"/>
  <c r="CW12" i="3"/>
  <c r="CV12" i="3"/>
  <c r="CU12" i="3"/>
  <c r="CT12" i="3"/>
  <c r="CS12" i="3"/>
  <c r="CR12" i="3"/>
  <c r="CQ12" i="3"/>
  <c r="CP12" i="3" s="1"/>
  <c r="EC11" i="3"/>
  <c r="EB11" i="3"/>
  <c r="EA11" i="3"/>
  <c r="DZ11" i="3"/>
  <c r="DY11" i="3"/>
  <c r="DX11" i="3"/>
  <c r="DW11" i="3"/>
  <c r="DO11" i="3"/>
  <c r="DJ11" i="3"/>
  <c r="DI11" i="3"/>
  <c r="DH11" i="3"/>
  <c r="DG11" i="3"/>
  <c r="DF11" i="3"/>
  <c r="DE11" i="3"/>
  <c r="DD11" i="3"/>
  <c r="DC11" i="3"/>
  <c r="DB11" i="3"/>
  <c r="DA11" i="3"/>
  <c r="CZ11" i="3"/>
  <c r="CY11" i="3"/>
  <c r="CX11" i="3"/>
  <c r="CW11" i="3"/>
  <c r="CV11" i="3"/>
  <c r="CU11" i="3"/>
  <c r="CT11" i="3"/>
  <c r="CS11" i="3"/>
  <c r="CR11" i="3"/>
  <c r="CQ11" i="3"/>
  <c r="CP11" i="3" s="1"/>
  <c r="EC10" i="3"/>
  <c r="EB10" i="3"/>
  <c r="EA10" i="3"/>
  <c r="DZ10" i="3"/>
  <c r="DY10" i="3"/>
  <c r="DX10" i="3"/>
  <c r="DW10" i="3"/>
  <c r="DO10" i="3"/>
  <c r="DJ10" i="3"/>
  <c r="DI10" i="3"/>
  <c r="DH10" i="3"/>
  <c r="DG10" i="3"/>
  <c r="DF10" i="3"/>
  <c r="DE10" i="3"/>
  <c r="DD10" i="3"/>
  <c r="DC10" i="3"/>
  <c r="DB10" i="3"/>
  <c r="DA10" i="3"/>
  <c r="CZ10" i="3"/>
  <c r="CY10" i="3"/>
  <c r="CX10" i="3"/>
  <c r="CW10" i="3"/>
  <c r="CV10" i="3"/>
  <c r="CU10" i="3"/>
  <c r="CT10" i="3"/>
  <c r="CS10" i="3"/>
  <c r="CR10" i="3"/>
  <c r="CQ10" i="3"/>
  <c r="EC9" i="3"/>
  <c r="EB9" i="3"/>
  <c r="EA9" i="3"/>
  <c r="DZ9" i="3"/>
  <c r="DY9" i="3"/>
  <c r="DX9" i="3"/>
  <c r="DW9" i="3"/>
  <c r="DO9" i="3"/>
  <c r="DJ9" i="3"/>
  <c r="DI9" i="3"/>
  <c r="DH9" i="3"/>
  <c r="DG9" i="3"/>
  <c r="DF9" i="3"/>
  <c r="DE9" i="3"/>
  <c r="DD9" i="3"/>
  <c r="DC9" i="3"/>
  <c r="DB9" i="3"/>
  <c r="DA9" i="3"/>
  <c r="CZ9" i="3"/>
  <c r="CY9" i="3"/>
  <c r="CX9" i="3"/>
  <c r="CW9" i="3"/>
  <c r="CV9" i="3"/>
  <c r="CU9" i="3"/>
  <c r="CT9" i="3"/>
  <c r="CS9" i="3"/>
  <c r="CR9" i="3"/>
  <c r="CQ9" i="3"/>
  <c r="EC8" i="3"/>
  <c r="EB8" i="3"/>
  <c r="EA8" i="3"/>
  <c r="DZ8" i="3"/>
  <c r="DY8" i="3"/>
  <c r="DX8" i="3"/>
  <c r="DW8" i="3"/>
  <c r="DO8" i="3"/>
  <c r="DJ8" i="3"/>
  <c r="DI8" i="3"/>
  <c r="DH8" i="3"/>
  <c r="DG8" i="3"/>
  <c r="DF8" i="3"/>
  <c r="DE8" i="3"/>
  <c r="DD8" i="3"/>
  <c r="DC8" i="3"/>
  <c r="DB8" i="3"/>
  <c r="DA8" i="3"/>
  <c r="CZ8" i="3"/>
  <c r="CY8" i="3"/>
  <c r="CX8" i="3"/>
  <c r="CW8" i="3"/>
  <c r="CV8" i="3"/>
  <c r="CU8" i="3"/>
  <c r="CT8" i="3"/>
  <c r="CS8" i="3"/>
  <c r="CR8" i="3"/>
  <c r="CQ8" i="3"/>
  <c r="EC7" i="3"/>
  <c r="EB7" i="3"/>
  <c r="EA7" i="3"/>
  <c r="DZ7" i="3"/>
  <c r="DY7" i="3"/>
  <c r="DX7" i="3"/>
  <c r="DW7" i="3"/>
  <c r="DO7" i="3"/>
  <c r="DJ7" i="3"/>
  <c r="DI7" i="3"/>
  <c r="DH7" i="3"/>
  <c r="DG7" i="3"/>
  <c r="DF7" i="3"/>
  <c r="DE7" i="3"/>
  <c r="DD7" i="3"/>
  <c r="DC7" i="3"/>
  <c r="DB7" i="3"/>
  <c r="DA7" i="3"/>
  <c r="CZ7" i="3"/>
  <c r="CY7" i="3"/>
  <c r="CX7" i="3"/>
  <c r="CW7" i="3"/>
  <c r="CV7" i="3"/>
  <c r="CU7" i="3"/>
  <c r="CT7" i="3"/>
  <c r="CS7" i="3"/>
  <c r="CR7" i="3"/>
  <c r="CQ7" i="3"/>
  <c r="EC6" i="3"/>
  <c r="EB6" i="3"/>
  <c r="EA6" i="3"/>
  <c r="DZ6" i="3"/>
  <c r="DY6" i="3"/>
  <c r="DX6" i="3"/>
  <c r="DW6" i="3"/>
  <c r="DO6" i="3"/>
  <c r="DJ6" i="3"/>
  <c r="DI6" i="3"/>
  <c r="DH6" i="3"/>
  <c r="DG6" i="3"/>
  <c r="DF6" i="3"/>
  <c r="DE6" i="3"/>
  <c r="DD6" i="3"/>
  <c r="DC6" i="3"/>
  <c r="DB6" i="3"/>
  <c r="DA6" i="3"/>
  <c r="CZ6" i="3"/>
  <c r="CY6" i="3"/>
  <c r="CX6" i="3"/>
  <c r="CW6" i="3"/>
  <c r="CV6" i="3"/>
  <c r="CU6" i="3"/>
  <c r="CT6" i="3"/>
  <c r="CS6" i="3"/>
  <c r="CR6" i="3"/>
  <c r="CQ6" i="3"/>
  <c r="EC5" i="3"/>
  <c r="EB5" i="3"/>
  <c r="EA5" i="3"/>
  <c r="DZ5" i="3"/>
  <c r="DY5" i="3"/>
  <c r="DX5" i="3"/>
  <c r="DW5" i="3"/>
  <c r="DO5" i="3"/>
  <c r="DJ5" i="3"/>
  <c r="DI5" i="3"/>
  <c r="DH5" i="3"/>
  <c r="DG5" i="3"/>
  <c r="DF5" i="3"/>
  <c r="DE5" i="3"/>
  <c r="DD5" i="3"/>
  <c r="DC5" i="3"/>
  <c r="DB5" i="3"/>
  <c r="DA5" i="3"/>
  <c r="CZ5" i="3"/>
  <c r="CY5" i="3"/>
  <c r="CX5" i="3"/>
  <c r="CW5" i="3"/>
  <c r="CV5" i="3"/>
  <c r="CU5" i="3"/>
  <c r="CT5" i="3"/>
  <c r="CS5" i="3"/>
  <c r="CR5" i="3"/>
  <c r="CQ5" i="3"/>
  <c r="EC4" i="3"/>
  <c r="EB4" i="3"/>
  <c r="EA4" i="3"/>
  <c r="DZ4" i="3"/>
  <c r="DY4" i="3"/>
  <c r="DX4" i="3"/>
  <c r="DW4" i="3"/>
  <c r="DO4" i="3"/>
  <c r="DJ4" i="3"/>
  <c r="DI4" i="3"/>
  <c r="DH4" i="3"/>
  <c r="DG4" i="3"/>
  <c r="DF4" i="3"/>
  <c r="DE4" i="3"/>
  <c r="DD4" i="3"/>
  <c r="DC4" i="3"/>
  <c r="DB4" i="3"/>
  <c r="DA4" i="3"/>
  <c r="CZ4" i="3"/>
  <c r="CY4" i="3"/>
  <c r="CX4" i="3"/>
  <c r="CW4" i="3"/>
  <c r="CV4" i="3"/>
  <c r="CU4" i="3"/>
  <c r="CT4" i="3"/>
  <c r="CS4" i="3"/>
  <c r="CR4" i="3"/>
  <c r="CQ4" i="3"/>
  <c r="CP4" i="3" s="1"/>
  <c r="EC3" i="3"/>
  <c r="EB3" i="3"/>
  <c r="EA3" i="3"/>
  <c r="DZ3" i="3"/>
  <c r="DY3" i="3"/>
  <c r="DX3" i="3"/>
  <c r="DW3" i="3"/>
  <c r="DO3" i="3"/>
  <c r="DJ3" i="3"/>
  <c r="DI3" i="3"/>
  <c r="DH3" i="3"/>
  <c r="DG3" i="3"/>
  <c r="DF3" i="3"/>
  <c r="DE3" i="3"/>
  <c r="DD3" i="3"/>
  <c r="DC3" i="3"/>
  <c r="DB3" i="3"/>
  <c r="DA3" i="3"/>
  <c r="CZ3" i="3"/>
  <c r="CY3" i="3"/>
  <c r="CX3" i="3"/>
  <c r="CW3" i="3"/>
  <c r="CV3" i="3"/>
  <c r="CU3" i="3"/>
  <c r="CT3" i="3"/>
  <c r="CS3" i="3"/>
  <c r="CR3" i="3"/>
  <c r="CQ3" i="3"/>
  <c r="CP3" i="3" s="1"/>
  <c r="EC2" i="3"/>
  <c r="EB2" i="3"/>
  <c r="EA2" i="3"/>
  <c r="DZ2" i="3"/>
  <c r="DY2" i="3"/>
  <c r="DX2" i="3"/>
  <c r="DW2" i="3"/>
  <c r="DV2" i="3"/>
  <c r="DV4" i="3" s="1"/>
  <c r="DU2" i="3"/>
  <c r="DT2" i="3"/>
  <c r="DT6" i="3" s="1"/>
  <c r="DS2" i="3"/>
  <c r="DS9" i="3" s="1"/>
  <c r="DR2" i="3"/>
  <c r="DR8" i="3" s="1"/>
  <c r="DQ2" i="3"/>
  <c r="DQ11" i="3" s="1"/>
  <c r="DP2" i="3"/>
  <c r="DP10" i="3" s="1"/>
  <c r="DO2" i="3"/>
  <c r="DJ2" i="3"/>
  <c r="DI2" i="3"/>
  <c r="DH2" i="3"/>
  <c r="DG2" i="3"/>
  <c r="DF2" i="3"/>
  <c r="DE2" i="3"/>
  <c r="DD2" i="3"/>
  <c r="DC2" i="3"/>
  <c r="DB2" i="3"/>
  <c r="DA2" i="3"/>
  <c r="CZ2" i="3"/>
  <c r="CY2" i="3"/>
  <c r="CX2" i="3"/>
  <c r="CW2" i="3"/>
  <c r="CV2" i="3"/>
  <c r="DL22" i="3" s="1"/>
  <c r="ED4" i="2"/>
  <c r="ED5" i="2"/>
  <c r="ED6" i="2"/>
  <c r="ED7" i="2"/>
  <c r="ED8" i="2"/>
  <c r="ED9" i="2"/>
  <c r="ED10" i="2"/>
  <c r="ED11" i="2"/>
  <c r="ED12" i="2"/>
  <c r="ED13" i="2"/>
  <c r="ED14" i="2"/>
  <c r="ED15" i="2"/>
  <c r="ED16" i="2"/>
  <c r="ED17" i="2"/>
  <c r="ED18" i="2"/>
  <c r="ED19" i="2"/>
  <c r="ED20" i="2"/>
  <c r="ED21" i="2"/>
  <c r="ED22" i="2"/>
  <c r="ED23" i="2"/>
  <c r="ED24" i="2"/>
  <c r="ED25" i="2"/>
  <c r="ED26" i="2"/>
  <c r="ED27" i="2"/>
  <c r="ED28" i="2"/>
  <c r="ED29" i="2"/>
  <c r="ED30" i="2"/>
  <c r="ED31" i="2"/>
  <c r="ED32" i="2"/>
  <c r="ED3" i="2"/>
  <c r="EC4" i="2"/>
  <c r="EC5" i="2"/>
  <c r="EC6" i="2"/>
  <c r="EC7" i="2"/>
  <c r="EC8" i="2"/>
  <c r="EC9" i="2"/>
  <c r="EC10" i="2"/>
  <c r="EC11" i="2"/>
  <c r="EC12" i="2"/>
  <c r="EC13" i="2"/>
  <c r="EC14" i="2"/>
  <c r="EC15" i="2"/>
  <c r="EC16" i="2"/>
  <c r="EC17" i="2"/>
  <c r="EC18" i="2"/>
  <c r="EC19" i="2"/>
  <c r="EC20" i="2"/>
  <c r="EC21" i="2"/>
  <c r="EC22" i="2"/>
  <c r="EC23" i="2"/>
  <c r="EC24" i="2"/>
  <c r="EC25" i="2"/>
  <c r="EC26" i="2"/>
  <c r="EC27" i="2"/>
  <c r="EC28" i="2"/>
  <c r="EC29" i="2"/>
  <c r="EC30" i="2"/>
  <c r="EC31" i="2"/>
  <c r="EC32" i="2"/>
  <c r="EC3" i="2"/>
  <c r="EB4" i="2"/>
  <c r="EB5" i="2"/>
  <c r="EB6" i="2"/>
  <c r="EB7" i="2"/>
  <c r="EB8" i="2"/>
  <c r="EB9" i="2"/>
  <c r="EB10" i="2"/>
  <c r="EB11" i="2"/>
  <c r="EB12" i="2"/>
  <c r="EB13" i="2"/>
  <c r="EB14" i="2"/>
  <c r="EB15" i="2"/>
  <c r="EB16" i="2"/>
  <c r="EB17" i="2"/>
  <c r="EB18" i="2"/>
  <c r="EB19" i="2"/>
  <c r="EB20" i="2"/>
  <c r="EB21" i="2"/>
  <c r="EB22" i="2"/>
  <c r="EB23" i="2"/>
  <c r="EB24" i="2"/>
  <c r="EB25" i="2"/>
  <c r="EB26" i="2"/>
  <c r="EB27" i="2"/>
  <c r="EB28" i="2"/>
  <c r="EB29" i="2"/>
  <c r="EB30" i="2"/>
  <c r="EB31" i="2"/>
  <c r="EB32" i="2"/>
  <c r="EB3" i="2"/>
  <c r="EA4" i="2"/>
  <c r="EA5" i="2"/>
  <c r="EA6" i="2"/>
  <c r="EA7" i="2"/>
  <c r="EA8" i="2"/>
  <c r="EA9" i="2"/>
  <c r="EA10" i="2"/>
  <c r="EA11" i="2"/>
  <c r="EA12" i="2"/>
  <c r="EA13" i="2"/>
  <c r="EA14" i="2"/>
  <c r="EA15" i="2"/>
  <c r="EA16" i="2"/>
  <c r="EA17" i="2"/>
  <c r="EA18" i="2"/>
  <c r="EA19" i="2"/>
  <c r="EA20" i="2"/>
  <c r="EA21" i="2"/>
  <c r="EA22" i="2"/>
  <c r="EA23" i="2"/>
  <c r="EA24" i="2"/>
  <c r="EA25" i="2"/>
  <c r="EA26" i="2"/>
  <c r="EA27" i="2"/>
  <c r="EA28" i="2"/>
  <c r="EA29" i="2"/>
  <c r="EA30" i="2"/>
  <c r="EA31" i="2"/>
  <c r="EA32" i="2"/>
  <c r="EA3" i="2"/>
  <c r="DZ4" i="2"/>
  <c r="DZ5" i="2"/>
  <c r="DZ6" i="2"/>
  <c r="DZ7" i="2"/>
  <c r="DZ8" i="2"/>
  <c r="DZ9" i="2"/>
  <c r="DZ10" i="2"/>
  <c r="DZ11" i="2"/>
  <c r="DZ12" i="2"/>
  <c r="DZ13" i="2"/>
  <c r="DZ14" i="2"/>
  <c r="DZ15" i="2"/>
  <c r="DZ16" i="2"/>
  <c r="DZ17" i="2"/>
  <c r="DZ18" i="2"/>
  <c r="DZ19" i="2"/>
  <c r="DZ20" i="2"/>
  <c r="DZ21" i="2"/>
  <c r="DZ22" i="2"/>
  <c r="DZ23" i="2"/>
  <c r="DZ24" i="2"/>
  <c r="DZ25" i="2"/>
  <c r="DZ26" i="2"/>
  <c r="DZ27" i="2"/>
  <c r="DZ28" i="2"/>
  <c r="DZ29" i="2"/>
  <c r="DZ30" i="2"/>
  <c r="DZ31" i="2"/>
  <c r="DZ32" i="2"/>
  <c r="DZ3" i="2"/>
  <c r="DY4" i="2"/>
  <c r="DY5" i="2"/>
  <c r="DY6" i="2"/>
  <c r="DY7" i="2"/>
  <c r="DY8" i="2"/>
  <c r="DY9" i="2"/>
  <c r="DY10" i="2"/>
  <c r="DY11" i="2"/>
  <c r="DY12" i="2"/>
  <c r="DY13" i="2"/>
  <c r="DY14" i="2"/>
  <c r="DY15" i="2"/>
  <c r="DY16" i="2"/>
  <c r="DY17" i="2"/>
  <c r="DY18" i="2"/>
  <c r="DY19" i="2"/>
  <c r="DY20" i="2"/>
  <c r="DY21" i="2"/>
  <c r="DY22" i="2"/>
  <c r="DY23" i="2"/>
  <c r="DY24" i="2"/>
  <c r="DY25" i="2"/>
  <c r="DY26" i="2"/>
  <c r="DY27" i="2"/>
  <c r="DY28" i="2"/>
  <c r="DY29" i="2"/>
  <c r="DY30" i="2"/>
  <c r="DY31" i="2"/>
  <c r="DY32" i="2"/>
  <c r="DY3" i="2"/>
  <c r="DX4" i="2"/>
  <c r="DX5" i="2"/>
  <c r="DX6" i="2"/>
  <c r="DX7" i="2"/>
  <c r="DX8" i="2"/>
  <c r="DX9" i="2"/>
  <c r="DX10" i="2"/>
  <c r="DX11" i="2"/>
  <c r="DX12" i="2"/>
  <c r="DX13" i="2"/>
  <c r="DX14" i="2"/>
  <c r="DX15" i="2"/>
  <c r="DX16" i="2"/>
  <c r="DX17" i="2"/>
  <c r="DX18" i="2"/>
  <c r="DX19" i="2"/>
  <c r="DX20" i="2"/>
  <c r="DX21" i="2"/>
  <c r="DX22" i="2"/>
  <c r="DX23" i="2"/>
  <c r="DX24" i="2"/>
  <c r="DX25" i="2"/>
  <c r="DX26" i="2"/>
  <c r="DX27" i="2"/>
  <c r="DX28" i="2"/>
  <c r="DX29" i="2"/>
  <c r="DX30" i="2"/>
  <c r="DX31" i="2"/>
  <c r="DX32" i="2"/>
  <c r="DX3" i="2"/>
  <c r="DP4" i="2"/>
  <c r="DP5" i="2"/>
  <c r="DP6" i="2"/>
  <c r="DP7" i="2"/>
  <c r="DP8" i="2"/>
  <c r="DP9" i="2"/>
  <c r="DP10" i="2"/>
  <c r="DP11" i="2"/>
  <c r="DP12" i="2"/>
  <c r="DP13" i="2"/>
  <c r="DP14" i="2"/>
  <c r="DP15" i="2"/>
  <c r="DP16" i="2"/>
  <c r="DP17" i="2"/>
  <c r="DP18" i="2"/>
  <c r="DP19" i="2"/>
  <c r="DP20" i="2"/>
  <c r="DP21" i="2"/>
  <c r="DP22" i="2"/>
  <c r="DP23" i="2"/>
  <c r="DP24" i="2"/>
  <c r="DP25" i="2"/>
  <c r="DP26" i="2"/>
  <c r="DP27" i="2"/>
  <c r="DP28" i="2"/>
  <c r="DP29" i="2"/>
  <c r="DP30" i="2"/>
  <c r="DP31" i="2"/>
  <c r="DP32" i="2"/>
  <c r="DP3" i="2"/>
  <c r="DK26" i="10" l="1"/>
  <c r="DT10" i="3"/>
  <c r="DL5" i="3"/>
  <c r="CP7" i="3"/>
  <c r="CP8" i="3"/>
  <c r="CP9" i="3"/>
  <c r="CP10" i="3"/>
  <c r="DK28" i="3"/>
  <c r="DM28" i="3" s="1"/>
  <c r="DL29" i="3"/>
  <c r="DK30" i="3"/>
  <c r="DM30" i="3" s="1"/>
  <c r="DL31" i="3"/>
  <c r="DL32" i="3"/>
  <c r="CP26" i="4"/>
  <c r="DL26" i="4"/>
  <c r="DL28" i="4"/>
  <c r="DL29" i="4"/>
  <c r="DL30" i="4"/>
  <c r="DL31" i="4"/>
  <c r="DK32" i="4"/>
  <c r="DM32" i="4" s="1"/>
  <c r="DL28" i="5"/>
  <c r="DL29" i="5"/>
  <c r="DL30" i="5"/>
  <c r="DL31" i="5"/>
  <c r="DL32" i="5"/>
  <c r="DL29" i="6"/>
  <c r="DK30" i="6"/>
  <c r="DM30" i="6" s="1"/>
  <c r="DL31" i="6"/>
  <c r="DL32" i="6"/>
  <c r="DL28" i="7"/>
  <c r="DL29" i="7"/>
  <c r="DL30" i="7"/>
  <c r="DL31" i="7"/>
  <c r="DL32" i="7"/>
  <c r="DL28" i="8"/>
  <c r="DK29" i="8"/>
  <c r="DM29" i="8" s="1"/>
  <c r="DL30" i="8"/>
  <c r="DK31" i="8"/>
  <c r="DM31" i="8" s="1"/>
  <c r="DL32" i="8"/>
  <c r="DL28" i="9"/>
  <c r="DL29" i="9"/>
  <c r="DL30" i="9"/>
  <c r="DL31" i="9"/>
  <c r="DL32" i="9"/>
  <c r="DL28" i="10"/>
  <c r="DK29" i="10"/>
  <c r="DM29" i="10" s="1"/>
  <c r="DL30" i="10"/>
  <c r="DK31" i="10"/>
  <c r="DM31" i="10" s="1"/>
  <c r="DL32" i="10"/>
  <c r="CP10" i="11"/>
  <c r="CP18" i="11"/>
  <c r="CP26" i="11"/>
  <c r="DL26" i="11"/>
  <c r="DL27" i="11"/>
  <c r="DL28" i="11"/>
  <c r="DL29" i="11"/>
  <c r="DL30" i="11"/>
  <c r="DL31" i="11"/>
  <c r="DL32" i="11"/>
  <c r="CP5" i="12"/>
  <c r="CP6" i="12"/>
  <c r="CP7" i="12"/>
  <c r="CP8" i="12"/>
  <c r="CP9" i="12"/>
  <c r="CP10" i="12"/>
  <c r="CP11" i="12"/>
  <c r="CP12" i="12"/>
  <c r="CP13" i="12"/>
  <c r="CP14" i="12"/>
  <c r="CP15" i="12"/>
  <c r="CP16" i="12"/>
  <c r="CP17" i="12"/>
  <c r="CP18" i="12"/>
  <c r="CP19" i="12"/>
  <c r="CP20" i="12"/>
  <c r="CP21" i="12"/>
  <c r="CP22" i="12"/>
  <c r="CP23" i="12"/>
  <c r="CP24" i="12"/>
  <c r="CP26" i="12"/>
  <c r="CP27" i="12"/>
  <c r="DK29" i="12"/>
  <c r="DM29" i="12" s="1"/>
  <c r="DK31" i="12"/>
  <c r="DM31" i="12" s="1"/>
  <c r="CP4" i="13"/>
  <c r="CP5" i="13"/>
  <c r="CP6" i="13"/>
  <c r="CP7" i="13"/>
  <c r="CP8" i="13"/>
  <c r="CP9" i="13"/>
  <c r="CP10" i="13"/>
  <c r="CP11" i="13"/>
  <c r="CP12" i="13"/>
  <c r="CP13" i="13"/>
  <c r="CP14" i="13"/>
  <c r="CP15" i="13"/>
  <c r="CP16" i="13"/>
  <c r="CP17" i="13"/>
  <c r="CP18" i="13"/>
  <c r="CP19" i="13"/>
  <c r="CP20" i="13"/>
  <c r="CP21" i="13"/>
  <c r="CP22" i="13"/>
  <c r="CP23" i="13"/>
  <c r="CP24" i="13"/>
  <c r="CP25" i="13"/>
  <c r="CP26" i="13"/>
  <c r="CP27" i="13"/>
  <c r="DK29" i="13"/>
  <c r="DM29" i="13" s="1"/>
  <c r="DK31" i="13"/>
  <c r="DM31" i="13" s="1"/>
  <c r="CP26" i="14"/>
  <c r="CP27" i="14"/>
  <c r="DK28" i="14"/>
  <c r="DM28" i="14" s="1"/>
  <c r="DK30" i="14"/>
  <c r="DM30" i="14" s="1"/>
  <c r="DK32" i="14"/>
  <c r="DM32" i="14" s="1"/>
  <c r="DK28" i="6"/>
  <c r="DM28" i="6" s="1"/>
  <c r="CP28" i="6"/>
  <c r="CP4" i="4"/>
  <c r="CP5" i="4"/>
  <c r="CP6" i="4"/>
  <c r="CP7" i="4"/>
  <c r="CP8" i="4"/>
  <c r="CP9" i="4"/>
  <c r="CP11" i="4"/>
  <c r="CP12" i="4"/>
  <c r="CP13" i="4"/>
  <c r="CP15" i="4"/>
  <c r="CP16" i="4"/>
  <c r="CP17" i="4"/>
  <c r="CP19" i="4"/>
  <c r="CP20" i="4"/>
  <c r="CP21" i="4"/>
  <c r="CP23" i="4"/>
  <c r="CP24" i="4"/>
  <c r="CP25" i="4"/>
  <c r="CP27" i="4"/>
  <c r="CP4" i="6"/>
  <c r="CP25" i="12"/>
  <c r="CP3" i="12"/>
  <c r="DK25" i="12"/>
  <c r="DL26" i="12"/>
  <c r="DL27" i="12"/>
  <c r="DK26" i="12"/>
  <c r="DK27" i="12"/>
  <c r="DK4" i="12"/>
  <c r="DK6" i="12"/>
  <c r="DK8" i="12"/>
  <c r="DK10" i="12"/>
  <c r="DK12" i="12"/>
  <c r="DK14" i="12"/>
  <c r="DK16" i="12"/>
  <c r="DK18" i="12"/>
  <c r="DK20" i="12"/>
  <c r="DK22" i="12"/>
  <c r="DK24" i="12"/>
  <c r="DK3" i="12"/>
  <c r="DL4" i="12"/>
  <c r="DK5" i="12"/>
  <c r="DL6" i="12"/>
  <c r="DK7" i="12"/>
  <c r="DL8" i="12"/>
  <c r="DK9" i="12"/>
  <c r="DL10" i="12"/>
  <c r="DK11" i="12"/>
  <c r="DL12" i="12"/>
  <c r="DK13" i="12"/>
  <c r="DL14" i="12"/>
  <c r="DK15" i="12"/>
  <c r="DL16" i="12"/>
  <c r="DK17" i="12"/>
  <c r="DL18" i="12"/>
  <c r="DK19" i="12"/>
  <c r="DL20" i="12"/>
  <c r="DK21" i="12"/>
  <c r="DL22" i="12"/>
  <c r="DK23" i="12"/>
  <c r="DL24" i="12"/>
  <c r="DK6" i="3"/>
  <c r="DL26" i="3"/>
  <c r="DL27" i="3"/>
  <c r="DR4" i="3"/>
  <c r="CP5" i="3"/>
  <c r="CP6" i="3"/>
  <c r="DK26" i="3"/>
  <c r="DL9" i="3"/>
  <c r="DK8" i="3"/>
  <c r="DV8" i="3"/>
  <c r="DL6" i="3"/>
  <c r="DP6" i="3"/>
  <c r="DL10" i="3"/>
  <c r="DK10" i="3"/>
  <c r="DK4" i="3"/>
  <c r="DK7" i="3"/>
  <c r="DL11" i="3"/>
  <c r="DL3" i="4"/>
  <c r="DL4" i="4"/>
  <c r="DL5" i="4"/>
  <c r="DL6" i="4"/>
  <c r="DL7" i="4"/>
  <c r="DL8" i="4"/>
  <c r="DL9" i="4"/>
  <c r="CP10" i="4"/>
  <c r="CP14" i="4"/>
  <c r="CP18" i="4"/>
  <c r="CP22" i="4"/>
  <c r="DL27" i="4"/>
  <c r="DK4" i="4"/>
  <c r="DK6" i="4"/>
  <c r="DK8" i="4"/>
  <c r="DL10" i="4"/>
  <c r="DK26" i="4"/>
  <c r="CP27" i="5"/>
  <c r="CP3" i="5"/>
  <c r="CP4" i="5"/>
  <c r="CP5" i="5"/>
  <c r="CP6" i="5"/>
  <c r="CP7" i="5"/>
  <c r="CP8" i="5"/>
  <c r="CP9" i="5"/>
  <c r="CP10" i="5"/>
  <c r="CP11" i="5"/>
  <c r="CP12" i="5"/>
  <c r="CP13" i="5"/>
  <c r="CP14" i="5"/>
  <c r="CP15" i="5"/>
  <c r="CP16" i="5"/>
  <c r="CP17" i="5"/>
  <c r="CP18" i="5"/>
  <c r="CP19" i="5"/>
  <c r="CP20" i="5"/>
  <c r="CP21" i="5"/>
  <c r="CP22" i="5"/>
  <c r="CP23" i="5"/>
  <c r="CP26" i="5"/>
  <c r="DL26" i="5"/>
  <c r="DL27" i="5"/>
  <c r="CP24" i="5"/>
  <c r="CP25" i="5"/>
  <c r="DL3" i="5"/>
  <c r="DL4" i="5"/>
  <c r="DL5" i="5"/>
  <c r="DL6" i="5"/>
  <c r="DL7" i="5"/>
  <c r="DL8" i="5"/>
  <c r="DL9" i="5"/>
  <c r="DL11" i="5"/>
  <c r="DK3" i="5"/>
  <c r="DK5" i="5"/>
  <c r="DK7" i="5"/>
  <c r="DK9" i="5"/>
  <c r="DK10" i="5"/>
  <c r="DL26" i="14"/>
  <c r="DL27" i="14"/>
  <c r="DK26" i="14"/>
  <c r="DL13" i="14"/>
  <c r="CP3" i="14"/>
  <c r="CP4" i="14"/>
  <c r="CP5" i="14"/>
  <c r="CP6" i="14"/>
  <c r="CP7" i="14"/>
  <c r="CP8" i="14"/>
  <c r="CP9" i="14"/>
  <c r="CP10" i="14"/>
  <c r="CP11" i="14"/>
  <c r="CP12" i="14"/>
  <c r="CP13" i="14"/>
  <c r="CP14" i="14"/>
  <c r="CP15" i="14"/>
  <c r="CP16" i="14"/>
  <c r="CP17" i="14"/>
  <c r="CP18" i="14"/>
  <c r="CP19" i="14"/>
  <c r="CP20" i="14"/>
  <c r="CP21" i="14"/>
  <c r="CP22" i="14"/>
  <c r="CP23" i="14"/>
  <c r="CP24" i="14"/>
  <c r="CP25" i="14"/>
  <c r="DL5" i="14"/>
  <c r="DL6" i="14"/>
  <c r="DL7" i="14"/>
  <c r="DL8" i="14"/>
  <c r="DL9" i="14"/>
  <c r="DL10" i="14"/>
  <c r="DL11" i="14"/>
  <c r="DL15" i="14"/>
  <c r="DL3" i="14"/>
  <c r="DL4" i="14"/>
  <c r="DK5" i="14"/>
  <c r="DK7" i="14"/>
  <c r="DK9" i="14"/>
  <c r="DK11" i="14"/>
  <c r="DK12" i="14"/>
  <c r="DK14" i="14"/>
  <c r="DK16" i="14"/>
  <c r="DK3" i="14"/>
  <c r="CP3" i="13"/>
  <c r="DL25" i="13"/>
  <c r="DL26" i="13"/>
  <c r="DL27" i="13"/>
  <c r="DK27" i="13"/>
  <c r="DL3" i="13"/>
  <c r="DL4" i="13"/>
  <c r="DQ4" i="13"/>
  <c r="DK5" i="13"/>
  <c r="DK7" i="13"/>
  <c r="DK9" i="13"/>
  <c r="DK11" i="13"/>
  <c r="DK13" i="13"/>
  <c r="DK15" i="13"/>
  <c r="DK17" i="13"/>
  <c r="DK19" i="13"/>
  <c r="DK21" i="13"/>
  <c r="DK23" i="13"/>
  <c r="DK25" i="13"/>
  <c r="DK3" i="13"/>
  <c r="DS4" i="13"/>
  <c r="DU4" i="13"/>
  <c r="DL5" i="13"/>
  <c r="DL6" i="13"/>
  <c r="DL7" i="13"/>
  <c r="DL8" i="13"/>
  <c r="DL9" i="13"/>
  <c r="DL10" i="13"/>
  <c r="DL11" i="13"/>
  <c r="DL12" i="13"/>
  <c r="DL13" i="13"/>
  <c r="DL14" i="13"/>
  <c r="DL15" i="13"/>
  <c r="DL16" i="13"/>
  <c r="DL17" i="13"/>
  <c r="DL18" i="13"/>
  <c r="DL19" i="13"/>
  <c r="DL20" i="13"/>
  <c r="DL21" i="13"/>
  <c r="DL22" i="13"/>
  <c r="DL23" i="13"/>
  <c r="DL24" i="13"/>
  <c r="DK4" i="11"/>
  <c r="DK6" i="11"/>
  <c r="DK8" i="11"/>
  <c r="DK26" i="11"/>
  <c r="CP3" i="11"/>
  <c r="CP4" i="11"/>
  <c r="CP5" i="11"/>
  <c r="CP7" i="11"/>
  <c r="CP8" i="11"/>
  <c r="CP11" i="11"/>
  <c r="CP12" i="11"/>
  <c r="CP15" i="11"/>
  <c r="CP16" i="11"/>
  <c r="CP19" i="11"/>
  <c r="CP20" i="11"/>
  <c r="CP23" i="11"/>
  <c r="CP24" i="11"/>
  <c r="DK3" i="11"/>
  <c r="DL4" i="11"/>
  <c r="DK5" i="11"/>
  <c r="DL6" i="11"/>
  <c r="DK7" i="11"/>
  <c r="DL8" i="11"/>
  <c r="DK9" i="11"/>
  <c r="DL26" i="10"/>
  <c r="DK27" i="10"/>
  <c r="DL3" i="10"/>
  <c r="DL4" i="10"/>
  <c r="DL5" i="10"/>
  <c r="DL6" i="10"/>
  <c r="DL7" i="10"/>
  <c r="DL8" i="10"/>
  <c r="DL9" i="10"/>
  <c r="DL10" i="10"/>
  <c r="DL11" i="10"/>
  <c r="DL12" i="10"/>
  <c r="DL13" i="10"/>
  <c r="DL14" i="10"/>
  <c r="DL15" i="10"/>
  <c r="DK4" i="10"/>
  <c r="DK6" i="10"/>
  <c r="DK8" i="10"/>
  <c r="DK10" i="10"/>
  <c r="DK12" i="10"/>
  <c r="DK14" i="10"/>
  <c r="DK16" i="10"/>
  <c r="DL26" i="9"/>
  <c r="DL27" i="9"/>
  <c r="CP26" i="9"/>
  <c r="DL24" i="9"/>
  <c r="DK26" i="9"/>
  <c r="CP3" i="9"/>
  <c r="CP4" i="9"/>
  <c r="CP5" i="9"/>
  <c r="CP6" i="9"/>
  <c r="CP7" i="9"/>
  <c r="CP8" i="9"/>
  <c r="CP9" i="9"/>
  <c r="CP10" i="9"/>
  <c r="CP11" i="9"/>
  <c r="CP12" i="9"/>
  <c r="CP13" i="9"/>
  <c r="CP14" i="9"/>
  <c r="CP15" i="9"/>
  <c r="CP16" i="9"/>
  <c r="CP17" i="9"/>
  <c r="CP18" i="9"/>
  <c r="CP19" i="9"/>
  <c r="CP20" i="9"/>
  <c r="CP21" i="9"/>
  <c r="CP22" i="9"/>
  <c r="CP23" i="9"/>
  <c r="CP24" i="9"/>
  <c r="CP25" i="9"/>
  <c r="DK3" i="9"/>
  <c r="DL4" i="9"/>
  <c r="DK5" i="9"/>
  <c r="DL6" i="9"/>
  <c r="DK7" i="9"/>
  <c r="DL8" i="9"/>
  <c r="DK9" i="9"/>
  <c r="DL10" i="9"/>
  <c r="DK11" i="9"/>
  <c r="DL12" i="9"/>
  <c r="DK13" i="9"/>
  <c r="DL14" i="9"/>
  <c r="DK15" i="9"/>
  <c r="DL16" i="9"/>
  <c r="DK17" i="9"/>
  <c r="DL18" i="9"/>
  <c r="DK19" i="9"/>
  <c r="DL20" i="9"/>
  <c r="DK21" i="9"/>
  <c r="DL22" i="9"/>
  <c r="DK23" i="9"/>
  <c r="DK4" i="9"/>
  <c r="DK6" i="9"/>
  <c r="DK8" i="9"/>
  <c r="DK10" i="9"/>
  <c r="DK12" i="9"/>
  <c r="CP12" i="8"/>
  <c r="CP13" i="8"/>
  <c r="DK5" i="8"/>
  <c r="DK3" i="8"/>
  <c r="DL7" i="8"/>
  <c r="DK26" i="8"/>
  <c r="DL3" i="8"/>
  <c r="DL4" i="8"/>
  <c r="DL5" i="8"/>
  <c r="DL6" i="8"/>
  <c r="DL26" i="8"/>
  <c r="DK27" i="8"/>
  <c r="DK27" i="7"/>
  <c r="DL25" i="7"/>
  <c r="DL26" i="7"/>
  <c r="DL27" i="7"/>
  <c r="DL3" i="7"/>
  <c r="DL4" i="7"/>
  <c r="DL5" i="7"/>
  <c r="DL6" i="7"/>
  <c r="DL7" i="7"/>
  <c r="DL8" i="7"/>
  <c r="DL9" i="7"/>
  <c r="DL10" i="7"/>
  <c r="DL11" i="7"/>
  <c r="DL12" i="7"/>
  <c r="DL13" i="7"/>
  <c r="DL14" i="7"/>
  <c r="DL15" i="7"/>
  <c r="DL16" i="7"/>
  <c r="DL17" i="7"/>
  <c r="DL18" i="7"/>
  <c r="DL19" i="7"/>
  <c r="DL20" i="7"/>
  <c r="DL21" i="7"/>
  <c r="DL22" i="7"/>
  <c r="DL23" i="7"/>
  <c r="DL24" i="7"/>
  <c r="DK3" i="7"/>
  <c r="DK5" i="7"/>
  <c r="DK7" i="7"/>
  <c r="DK9" i="7"/>
  <c r="DK11" i="7"/>
  <c r="DK13" i="7"/>
  <c r="DK15" i="7"/>
  <c r="DK17" i="7"/>
  <c r="DK19" i="7"/>
  <c r="DK21" i="7"/>
  <c r="DK23" i="7"/>
  <c r="DK25" i="7"/>
  <c r="CP18" i="6"/>
  <c r="CP19" i="6"/>
  <c r="CP20" i="6"/>
  <c r="CP21" i="6"/>
  <c r="CP22" i="6"/>
  <c r="CP23" i="6"/>
  <c r="CP24" i="6"/>
  <c r="CP25" i="6"/>
  <c r="DK4" i="6"/>
  <c r="DL3" i="6"/>
  <c r="CP26" i="6"/>
  <c r="DL8" i="6"/>
  <c r="CP27" i="6"/>
  <c r="DL26" i="6"/>
  <c r="DL27" i="6"/>
  <c r="DK3" i="6"/>
  <c r="DK5" i="6"/>
  <c r="DK7" i="6"/>
  <c r="DK26" i="6"/>
  <c r="DL5" i="6"/>
  <c r="DQ32" i="12"/>
  <c r="DQ30" i="12"/>
  <c r="DQ31" i="12"/>
  <c r="DQ29" i="12"/>
  <c r="DQ27" i="12"/>
  <c r="DS32" i="12"/>
  <c r="DS30" i="12"/>
  <c r="DS31" i="12"/>
  <c r="DS29" i="12"/>
  <c r="DS27" i="12"/>
  <c r="DU32" i="12"/>
  <c r="DU30" i="12"/>
  <c r="DU31" i="12"/>
  <c r="DU29" i="12"/>
  <c r="DU27" i="12"/>
  <c r="DL3" i="12"/>
  <c r="DQ3" i="12"/>
  <c r="DS3" i="12"/>
  <c r="DU3" i="12"/>
  <c r="DP4" i="12"/>
  <c r="DR4" i="12"/>
  <c r="DT4" i="12"/>
  <c r="DV4" i="12"/>
  <c r="DL5" i="12"/>
  <c r="DQ5" i="12"/>
  <c r="DS5" i="12"/>
  <c r="DU5" i="12"/>
  <c r="DP6" i="12"/>
  <c r="DR6" i="12"/>
  <c r="DT6" i="12"/>
  <c r="DV6" i="12"/>
  <c r="DL7" i="12"/>
  <c r="DQ7" i="12"/>
  <c r="DS7" i="12"/>
  <c r="DU7" i="12"/>
  <c r="DP8" i="12"/>
  <c r="DR8" i="12"/>
  <c r="DT8" i="12"/>
  <c r="DV8" i="12"/>
  <c r="DL9" i="12"/>
  <c r="DQ9" i="12"/>
  <c r="DS9" i="12"/>
  <c r="DU9" i="12"/>
  <c r="DP10" i="12"/>
  <c r="DR10" i="12"/>
  <c r="DT10" i="12"/>
  <c r="DV10" i="12"/>
  <c r="DL11" i="12"/>
  <c r="DQ11" i="12"/>
  <c r="DS11" i="12"/>
  <c r="DU11" i="12"/>
  <c r="DP12" i="12"/>
  <c r="DR12" i="12"/>
  <c r="DT12" i="12"/>
  <c r="DV12" i="12"/>
  <c r="DL13" i="12"/>
  <c r="DQ13" i="12"/>
  <c r="DS13" i="12"/>
  <c r="DU13" i="12"/>
  <c r="DP14" i="12"/>
  <c r="DR14" i="12"/>
  <c r="DT14" i="12"/>
  <c r="DV14" i="12"/>
  <c r="DL15" i="12"/>
  <c r="DQ15" i="12"/>
  <c r="DS15" i="12"/>
  <c r="DU15" i="12"/>
  <c r="DP16" i="12"/>
  <c r="DR16" i="12"/>
  <c r="DT16" i="12"/>
  <c r="DV16" i="12"/>
  <c r="DL17" i="12"/>
  <c r="DQ17" i="12"/>
  <c r="DS17" i="12"/>
  <c r="DU17" i="12"/>
  <c r="DP18" i="12"/>
  <c r="DR18" i="12"/>
  <c r="DT18" i="12"/>
  <c r="DV18" i="12"/>
  <c r="DL19" i="12"/>
  <c r="DQ19" i="12"/>
  <c r="DS19" i="12"/>
  <c r="DU19" i="12"/>
  <c r="DP20" i="12"/>
  <c r="DR20" i="12"/>
  <c r="DT20" i="12"/>
  <c r="DV20" i="12"/>
  <c r="DL21" i="12"/>
  <c r="DQ21" i="12"/>
  <c r="DS21" i="12"/>
  <c r="DU21" i="12"/>
  <c r="DP22" i="12"/>
  <c r="DR22" i="12"/>
  <c r="DT22" i="12"/>
  <c r="DV22" i="12"/>
  <c r="DL23" i="12"/>
  <c r="DQ23" i="12"/>
  <c r="DS23" i="12"/>
  <c r="DU23" i="12"/>
  <c r="DP24" i="12"/>
  <c r="DR24" i="12"/>
  <c r="DT24" i="12"/>
  <c r="DV24" i="12"/>
  <c r="DL25" i="12"/>
  <c r="DQ25" i="12"/>
  <c r="DS25" i="12"/>
  <c r="DU25" i="12"/>
  <c r="DP26" i="12"/>
  <c r="DT26" i="12"/>
  <c r="DS28" i="12"/>
  <c r="DP31" i="12"/>
  <c r="DP29" i="12"/>
  <c r="DP32" i="12"/>
  <c r="DP30" i="12"/>
  <c r="DP28" i="12"/>
  <c r="DR31" i="12"/>
  <c r="EE31" i="12" s="1"/>
  <c r="DR29" i="12"/>
  <c r="DR32" i="12"/>
  <c r="DR30" i="12"/>
  <c r="DR28" i="12"/>
  <c r="DT31" i="12"/>
  <c r="DT29" i="12"/>
  <c r="DT32" i="12"/>
  <c r="DT30" i="12"/>
  <c r="DT28" i="12"/>
  <c r="DV31" i="12"/>
  <c r="DV29" i="12"/>
  <c r="DV32" i="12"/>
  <c r="DV30" i="12"/>
  <c r="DV28" i="12"/>
  <c r="DP3" i="12"/>
  <c r="DR3" i="12"/>
  <c r="DT3" i="12"/>
  <c r="DV3" i="12"/>
  <c r="DQ4" i="12"/>
  <c r="DS4" i="12"/>
  <c r="DU4" i="12"/>
  <c r="DP5" i="12"/>
  <c r="DR5" i="12"/>
  <c r="DT5" i="12"/>
  <c r="DV5" i="12"/>
  <c r="DQ6" i="12"/>
  <c r="DS6" i="12"/>
  <c r="DU6" i="12"/>
  <c r="DP7" i="12"/>
  <c r="DR7" i="12"/>
  <c r="DT7" i="12"/>
  <c r="DV7" i="12"/>
  <c r="DQ8" i="12"/>
  <c r="DS8" i="12"/>
  <c r="DU8" i="12"/>
  <c r="DP9" i="12"/>
  <c r="DR9" i="12"/>
  <c r="DT9" i="12"/>
  <c r="DV9" i="12"/>
  <c r="DQ10" i="12"/>
  <c r="DS10" i="12"/>
  <c r="DU10" i="12"/>
  <c r="DP11" i="12"/>
  <c r="DR11" i="12"/>
  <c r="DT11" i="12"/>
  <c r="DV11" i="12"/>
  <c r="DQ12" i="12"/>
  <c r="DS12" i="12"/>
  <c r="DU12" i="12"/>
  <c r="DP13" i="12"/>
  <c r="DR13" i="12"/>
  <c r="DT13" i="12"/>
  <c r="DV13" i="12"/>
  <c r="DQ14" i="12"/>
  <c r="DS14" i="12"/>
  <c r="DU14" i="12"/>
  <c r="DP15" i="12"/>
  <c r="DR15" i="12"/>
  <c r="DT15" i="12"/>
  <c r="DV15" i="12"/>
  <c r="DQ16" i="12"/>
  <c r="DS16" i="12"/>
  <c r="DU16" i="12"/>
  <c r="DP17" i="12"/>
  <c r="DR17" i="12"/>
  <c r="DT17" i="12"/>
  <c r="DV17" i="12"/>
  <c r="DQ18" i="12"/>
  <c r="DS18" i="12"/>
  <c r="DU18" i="12"/>
  <c r="DP19" i="12"/>
  <c r="DR19" i="12"/>
  <c r="DT19" i="12"/>
  <c r="DV19" i="12"/>
  <c r="DQ20" i="12"/>
  <c r="DS20" i="12"/>
  <c r="DU20" i="12"/>
  <c r="DP21" i="12"/>
  <c r="DR21" i="12"/>
  <c r="DT21" i="12"/>
  <c r="DV21" i="12"/>
  <c r="DQ22" i="12"/>
  <c r="DS22" i="12"/>
  <c r="DU22" i="12"/>
  <c r="DP23" i="12"/>
  <c r="DR23" i="12"/>
  <c r="DT23" i="12"/>
  <c r="DV23" i="12"/>
  <c r="DQ24" i="12"/>
  <c r="DS24" i="12"/>
  <c r="DU24" i="12"/>
  <c r="DP25" i="12"/>
  <c r="DR25" i="12"/>
  <c r="DT25" i="12"/>
  <c r="DV25" i="12"/>
  <c r="DQ26" i="12"/>
  <c r="DS26" i="12"/>
  <c r="DU26" i="12"/>
  <c r="DR27" i="12"/>
  <c r="DV27" i="12"/>
  <c r="DL28" i="12"/>
  <c r="DQ28" i="12"/>
  <c r="DU28" i="12"/>
  <c r="EE29" i="12"/>
  <c r="DK30" i="12"/>
  <c r="DM30" i="12" s="1"/>
  <c r="DK32" i="12"/>
  <c r="DM32" i="12" s="1"/>
  <c r="DQ3" i="13"/>
  <c r="DS3" i="13"/>
  <c r="DU3" i="13"/>
  <c r="DK4" i="13"/>
  <c r="DP4" i="13"/>
  <c r="DR4" i="13"/>
  <c r="DT4" i="13"/>
  <c r="DV4" i="13"/>
  <c r="DQ5" i="13"/>
  <c r="DS5" i="13"/>
  <c r="DU5" i="13"/>
  <c r="DK6" i="13"/>
  <c r="DP6" i="13"/>
  <c r="DR6" i="13"/>
  <c r="DT6" i="13"/>
  <c r="DV6" i="13"/>
  <c r="DQ7" i="13"/>
  <c r="DS7" i="13"/>
  <c r="DU7" i="13"/>
  <c r="DK8" i="13"/>
  <c r="DP8" i="13"/>
  <c r="DR8" i="13"/>
  <c r="DT8" i="13"/>
  <c r="DV8" i="13"/>
  <c r="DQ9" i="13"/>
  <c r="DS9" i="13"/>
  <c r="DU9" i="13"/>
  <c r="DK10" i="13"/>
  <c r="DP10" i="13"/>
  <c r="DR10" i="13"/>
  <c r="DT10" i="13"/>
  <c r="DV10" i="13"/>
  <c r="DQ11" i="13"/>
  <c r="DS11" i="13"/>
  <c r="DU11" i="13"/>
  <c r="DK12" i="13"/>
  <c r="DP12" i="13"/>
  <c r="DR12" i="13"/>
  <c r="DT12" i="13"/>
  <c r="DV12" i="13"/>
  <c r="DQ13" i="13"/>
  <c r="DS13" i="13"/>
  <c r="DU13" i="13"/>
  <c r="DK14" i="13"/>
  <c r="DP14" i="13"/>
  <c r="DR14" i="13"/>
  <c r="DT14" i="13"/>
  <c r="DV14" i="13"/>
  <c r="DQ15" i="13"/>
  <c r="DS15" i="13"/>
  <c r="DU15" i="13"/>
  <c r="DK16" i="13"/>
  <c r="DP16" i="13"/>
  <c r="DR16" i="13"/>
  <c r="DT16" i="13"/>
  <c r="DV16" i="13"/>
  <c r="DQ17" i="13"/>
  <c r="DS17" i="13"/>
  <c r="DU17" i="13"/>
  <c r="DK18" i="13"/>
  <c r="DP18" i="13"/>
  <c r="DR18" i="13"/>
  <c r="DT18" i="13"/>
  <c r="DV18" i="13"/>
  <c r="DQ19" i="13"/>
  <c r="DS19" i="13"/>
  <c r="DU19" i="13"/>
  <c r="DK20" i="13"/>
  <c r="DP20" i="13"/>
  <c r="DR20" i="13"/>
  <c r="DT20" i="13"/>
  <c r="DV20" i="13"/>
  <c r="DQ21" i="13"/>
  <c r="DS21" i="13"/>
  <c r="DU21" i="13"/>
  <c r="DK22" i="13"/>
  <c r="DP22" i="13"/>
  <c r="DR22" i="13"/>
  <c r="DT22" i="13"/>
  <c r="DV22" i="13"/>
  <c r="DQ23" i="13"/>
  <c r="DS23" i="13"/>
  <c r="DU23" i="13"/>
  <c r="DK24" i="13"/>
  <c r="DP24" i="13"/>
  <c r="DR24" i="13"/>
  <c r="DT24" i="13"/>
  <c r="DV24" i="13"/>
  <c r="DQ25" i="13"/>
  <c r="DS25" i="13"/>
  <c r="DU25" i="13"/>
  <c r="DK26" i="13"/>
  <c r="DP26" i="13"/>
  <c r="DR26" i="13"/>
  <c r="DT26" i="13"/>
  <c r="DV26" i="13"/>
  <c r="DQ27" i="13"/>
  <c r="DS27" i="13"/>
  <c r="DU27" i="13"/>
  <c r="DK28" i="13"/>
  <c r="DM28" i="13" s="1"/>
  <c r="DP28" i="13"/>
  <c r="DR28" i="13"/>
  <c r="DT28" i="13"/>
  <c r="DV28" i="13"/>
  <c r="DQ29" i="13"/>
  <c r="DS29" i="13"/>
  <c r="DU29" i="13"/>
  <c r="DK30" i="13"/>
  <c r="DM30" i="13" s="1"/>
  <c r="DP30" i="13"/>
  <c r="DR30" i="13"/>
  <c r="DT30" i="13"/>
  <c r="DV30" i="13"/>
  <c r="DQ31" i="13"/>
  <c r="DS31" i="13"/>
  <c r="DU31" i="13"/>
  <c r="DK32" i="13"/>
  <c r="DM32" i="13" s="1"/>
  <c r="DP32" i="13"/>
  <c r="DR32" i="13"/>
  <c r="DT32" i="13"/>
  <c r="DV32" i="13"/>
  <c r="DQ31" i="14"/>
  <c r="DQ29" i="14"/>
  <c r="DQ27" i="14"/>
  <c r="DQ25" i="14"/>
  <c r="DQ23" i="14"/>
  <c r="DQ21" i="14"/>
  <c r="DQ19" i="14"/>
  <c r="DQ17" i="14"/>
  <c r="DQ32" i="14"/>
  <c r="DQ30" i="14"/>
  <c r="DQ28" i="14"/>
  <c r="DQ26" i="14"/>
  <c r="DQ24" i="14"/>
  <c r="DQ22" i="14"/>
  <c r="DQ20" i="14"/>
  <c r="DQ18" i="14"/>
  <c r="DQ16" i="14"/>
  <c r="DQ14" i="14"/>
  <c r="DQ12" i="14"/>
  <c r="DS31" i="14"/>
  <c r="DS29" i="14"/>
  <c r="DS27" i="14"/>
  <c r="DS25" i="14"/>
  <c r="DS23" i="14"/>
  <c r="DS21" i="14"/>
  <c r="DS19" i="14"/>
  <c r="DS17" i="14"/>
  <c r="DS32" i="14"/>
  <c r="DS30" i="14"/>
  <c r="DS28" i="14"/>
  <c r="DS26" i="14"/>
  <c r="DS24" i="14"/>
  <c r="DS22" i="14"/>
  <c r="DS20" i="14"/>
  <c r="DS18" i="14"/>
  <c r="DS16" i="14"/>
  <c r="DS14" i="14"/>
  <c r="DS12" i="14"/>
  <c r="DU31" i="14"/>
  <c r="DU29" i="14"/>
  <c r="DU27" i="14"/>
  <c r="DU25" i="14"/>
  <c r="DU23" i="14"/>
  <c r="DU21" i="14"/>
  <c r="DU19" i="14"/>
  <c r="DU17" i="14"/>
  <c r="DU32" i="14"/>
  <c r="DU30" i="14"/>
  <c r="DU28" i="14"/>
  <c r="DU26" i="14"/>
  <c r="DU24" i="14"/>
  <c r="DU22" i="14"/>
  <c r="DU20" i="14"/>
  <c r="DU18" i="14"/>
  <c r="DU16" i="14"/>
  <c r="DU14" i="14"/>
  <c r="DU12" i="14"/>
  <c r="DQ3" i="14"/>
  <c r="DS3" i="14"/>
  <c r="DU3" i="14"/>
  <c r="DK4" i="14"/>
  <c r="DP4" i="14"/>
  <c r="DR4" i="14"/>
  <c r="DT4" i="14"/>
  <c r="DV4" i="14"/>
  <c r="DQ5" i="14"/>
  <c r="DS5" i="14"/>
  <c r="DU5" i="14"/>
  <c r="DK6" i="14"/>
  <c r="DP6" i="14"/>
  <c r="DR6" i="14"/>
  <c r="DT6" i="14"/>
  <c r="DV6" i="14"/>
  <c r="DQ7" i="14"/>
  <c r="DS7" i="14"/>
  <c r="DU7" i="14"/>
  <c r="DK8" i="14"/>
  <c r="DP8" i="14"/>
  <c r="DR8" i="14"/>
  <c r="DT8" i="14"/>
  <c r="DV8" i="14"/>
  <c r="DQ9" i="14"/>
  <c r="DS9" i="14"/>
  <c r="DU9" i="14"/>
  <c r="DK10" i="14"/>
  <c r="DP10" i="14"/>
  <c r="DR10" i="14"/>
  <c r="DT10" i="14"/>
  <c r="DV10" i="14"/>
  <c r="DQ11" i="14"/>
  <c r="DS11" i="14"/>
  <c r="DU11" i="14"/>
  <c r="DL12" i="14"/>
  <c r="DP12" i="14"/>
  <c r="DT12" i="14"/>
  <c r="DK13" i="14"/>
  <c r="DS13" i="14"/>
  <c r="DQ15" i="14"/>
  <c r="DU15" i="14"/>
  <c r="DL16" i="14"/>
  <c r="DL17" i="14"/>
  <c r="DK17" i="14"/>
  <c r="DL18" i="14"/>
  <c r="DL19" i="14"/>
  <c r="DL20" i="14"/>
  <c r="DL21" i="14"/>
  <c r="DL22" i="14"/>
  <c r="DL23" i="14"/>
  <c r="DL24" i="14"/>
  <c r="DL25" i="14"/>
  <c r="DP3" i="13"/>
  <c r="DR3" i="13"/>
  <c r="DT3" i="13"/>
  <c r="DV3" i="13"/>
  <c r="DP5" i="13"/>
  <c r="DR5" i="13"/>
  <c r="DT5" i="13"/>
  <c r="DV5" i="13"/>
  <c r="DQ6" i="13"/>
  <c r="DS6" i="13"/>
  <c r="DU6" i="13"/>
  <c r="DP7" i="13"/>
  <c r="DR7" i="13"/>
  <c r="DT7" i="13"/>
  <c r="DV7" i="13"/>
  <c r="DQ8" i="13"/>
  <c r="DS8" i="13"/>
  <c r="DU8" i="13"/>
  <c r="DP9" i="13"/>
  <c r="DR9" i="13"/>
  <c r="DT9" i="13"/>
  <c r="DV9" i="13"/>
  <c r="DQ10" i="13"/>
  <c r="DS10" i="13"/>
  <c r="DU10" i="13"/>
  <c r="DP11" i="13"/>
  <c r="DR11" i="13"/>
  <c r="DT11" i="13"/>
  <c r="DV11" i="13"/>
  <c r="DQ12" i="13"/>
  <c r="DS12" i="13"/>
  <c r="DU12" i="13"/>
  <c r="DP13" i="13"/>
  <c r="DR13" i="13"/>
  <c r="DT13" i="13"/>
  <c r="DV13" i="13"/>
  <c r="DQ14" i="13"/>
  <c r="DS14" i="13"/>
  <c r="DU14" i="13"/>
  <c r="DP15" i="13"/>
  <c r="DR15" i="13"/>
  <c r="DT15" i="13"/>
  <c r="DV15" i="13"/>
  <c r="DQ16" i="13"/>
  <c r="DS16" i="13"/>
  <c r="DU16" i="13"/>
  <c r="DP17" i="13"/>
  <c r="DR17" i="13"/>
  <c r="DT17" i="13"/>
  <c r="DV17" i="13"/>
  <c r="DQ18" i="13"/>
  <c r="DS18" i="13"/>
  <c r="DU18" i="13"/>
  <c r="DP19" i="13"/>
  <c r="DR19" i="13"/>
  <c r="DT19" i="13"/>
  <c r="DV19" i="13"/>
  <c r="DQ20" i="13"/>
  <c r="DS20" i="13"/>
  <c r="DU20" i="13"/>
  <c r="DP21" i="13"/>
  <c r="DR21" i="13"/>
  <c r="DT21" i="13"/>
  <c r="DV21" i="13"/>
  <c r="DQ22" i="13"/>
  <c r="DS22" i="13"/>
  <c r="DU22" i="13"/>
  <c r="DP23" i="13"/>
  <c r="DR23" i="13"/>
  <c r="DT23" i="13"/>
  <c r="DV23" i="13"/>
  <c r="DQ24" i="13"/>
  <c r="DS24" i="13"/>
  <c r="DU24" i="13"/>
  <c r="DP25" i="13"/>
  <c r="DR25" i="13"/>
  <c r="DT25" i="13"/>
  <c r="DV25" i="13"/>
  <c r="DQ26" i="13"/>
  <c r="DS26" i="13"/>
  <c r="DU26" i="13"/>
  <c r="DP27" i="13"/>
  <c r="DR27" i="13"/>
  <c r="DT27" i="13"/>
  <c r="DV27" i="13"/>
  <c r="DQ28" i="13"/>
  <c r="DS28" i="13"/>
  <c r="DU28" i="13"/>
  <c r="DP29" i="13"/>
  <c r="DR29" i="13"/>
  <c r="DT29" i="13"/>
  <c r="DV29" i="13"/>
  <c r="DQ30" i="13"/>
  <c r="DS30" i="13"/>
  <c r="DU30" i="13"/>
  <c r="DP32" i="14"/>
  <c r="DP30" i="14"/>
  <c r="DP28" i="14"/>
  <c r="DP26" i="14"/>
  <c r="DP24" i="14"/>
  <c r="DP22" i="14"/>
  <c r="DP20" i="14"/>
  <c r="DP18" i="14"/>
  <c r="DP31" i="14"/>
  <c r="DP29" i="14"/>
  <c r="DP27" i="14"/>
  <c r="DP25" i="14"/>
  <c r="DP23" i="14"/>
  <c r="DP21" i="14"/>
  <c r="DP19" i="14"/>
  <c r="DP17" i="14"/>
  <c r="DP15" i="14"/>
  <c r="DP13" i="14"/>
  <c r="DR32" i="14"/>
  <c r="DR30" i="14"/>
  <c r="DR28" i="14"/>
  <c r="DR26" i="14"/>
  <c r="DR24" i="14"/>
  <c r="DR22" i="14"/>
  <c r="DR20" i="14"/>
  <c r="DR18" i="14"/>
  <c r="DR31" i="14"/>
  <c r="DR29" i="14"/>
  <c r="DR27" i="14"/>
  <c r="DR25" i="14"/>
  <c r="DR23" i="14"/>
  <c r="DR21" i="14"/>
  <c r="DR19" i="14"/>
  <c r="DR17" i="14"/>
  <c r="DR15" i="14"/>
  <c r="DR13" i="14"/>
  <c r="DT32" i="14"/>
  <c r="DT30" i="14"/>
  <c r="DT28" i="14"/>
  <c r="DT26" i="14"/>
  <c r="DT24" i="14"/>
  <c r="DT22" i="14"/>
  <c r="DT20" i="14"/>
  <c r="DT18" i="14"/>
  <c r="DT31" i="14"/>
  <c r="DT29" i="14"/>
  <c r="DT27" i="14"/>
  <c r="DT25" i="14"/>
  <c r="DT23" i="14"/>
  <c r="DT21" i="14"/>
  <c r="DT19" i="14"/>
  <c r="DT17" i="14"/>
  <c r="DT15" i="14"/>
  <c r="DT13" i="14"/>
  <c r="DV32" i="14"/>
  <c r="DV30" i="14"/>
  <c r="DV28" i="14"/>
  <c r="DV26" i="14"/>
  <c r="DV24" i="14"/>
  <c r="DV22" i="14"/>
  <c r="DV20" i="14"/>
  <c r="DV18" i="14"/>
  <c r="DV31" i="14"/>
  <c r="DV29" i="14"/>
  <c r="DV27" i="14"/>
  <c r="DV25" i="14"/>
  <c r="DV23" i="14"/>
  <c r="DV21" i="14"/>
  <c r="DV19" i="14"/>
  <c r="DV17" i="14"/>
  <c r="DV15" i="14"/>
  <c r="DV13" i="14"/>
  <c r="DV11" i="14"/>
  <c r="DP3" i="14"/>
  <c r="DR3" i="14"/>
  <c r="DT3" i="14"/>
  <c r="DV3" i="14"/>
  <c r="DP5" i="14"/>
  <c r="DR5" i="14"/>
  <c r="DT5" i="14"/>
  <c r="DV5" i="14"/>
  <c r="DQ6" i="14"/>
  <c r="DS6" i="14"/>
  <c r="DU6" i="14"/>
  <c r="DP7" i="14"/>
  <c r="DR7" i="14"/>
  <c r="DT7" i="14"/>
  <c r="DV7" i="14"/>
  <c r="DQ8" i="14"/>
  <c r="DS8" i="14"/>
  <c r="DU8" i="14"/>
  <c r="DP9" i="14"/>
  <c r="DR9" i="14"/>
  <c r="DT9" i="14"/>
  <c r="DV9" i="14"/>
  <c r="DQ10" i="14"/>
  <c r="DS10" i="14"/>
  <c r="DU10" i="14"/>
  <c r="DP11" i="14"/>
  <c r="DR11" i="14"/>
  <c r="DT11" i="14"/>
  <c r="DR12" i="14"/>
  <c r="DV12" i="14"/>
  <c r="DQ13" i="14"/>
  <c r="DU13" i="14"/>
  <c r="DL14" i="14"/>
  <c r="DP14" i="14"/>
  <c r="DT14" i="14"/>
  <c r="DK15" i="14"/>
  <c r="DS15" i="14"/>
  <c r="DR16" i="14"/>
  <c r="DV16" i="14"/>
  <c r="DK18" i="14"/>
  <c r="DK20" i="14"/>
  <c r="DK22" i="14"/>
  <c r="DK24" i="14"/>
  <c r="DK19" i="14"/>
  <c r="DK21" i="14"/>
  <c r="DK23" i="14"/>
  <c r="DK25" i="14"/>
  <c r="DK27" i="14"/>
  <c r="DK29" i="14"/>
  <c r="DM29" i="14" s="1"/>
  <c r="DK31" i="14"/>
  <c r="DM31" i="14" s="1"/>
  <c r="DQ3" i="7"/>
  <c r="DS3" i="7"/>
  <c r="DU3" i="7"/>
  <c r="DK4" i="7"/>
  <c r="DP4" i="7"/>
  <c r="DR4" i="7"/>
  <c r="DT4" i="7"/>
  <c r="DV4" i="7"/>
  <c r="DQ5" i="7"/>
  <c r="DS5" i="7"/>
  <c r="DU5" i="7"/>
  <c r="DK6" i="7"/>
  <c r="DP6" i="7"/>
  <c r="DR6" i="7"/>
  <c r="DT6" i="7"/>
  <c r="DV6" i="7"/>
  <c r="DQ7" i="7"/>
  <c r="DS7" i="7"/>
  <c r="DU7" i="7"/>
  <c r="DK8" i="7"/>
  <c r="DP8" i="7"/>
  <c r="DR8" i="7"/>
  <c r="DT8" i="7"/>
  <c r="DV8" i="7"/>
  <c r="DQ9" i="7"/>
  <c r="DS9" i="7"/>
  <c r="DU9" i="7"/>
  <c r="DK10" i="7"/>
  <c r="DP10" i="7"/>
  <c r="DR10" i="7"/>
  <c r="DT10" i="7"/>
  <c r="DV10" i="7"/>
  <c r="DQ11" i="7"/>
  <c r="DS11" i="7"/>
  <c r="DU11" i="7"/>
  <c r="DK12" i="7"/>
  <c r="DP12" i="7"/>
  <c r="DR12" i="7"/>
  <c r="DT12" i="7"/>
  <c r="DV12" i="7"/>
  <c r="DQ13" i="7"/>
  <c r="DS13" i="7"/>
  <c r="DU13" i="7"/>
  <c r="DK14" i="7"/>
  <c r="DP14" i="7"/>
  <c r="DR14" i="7"/>
  <c r="DT14" i="7"/>
  <c r="DV14" i="7"/>
  <c r="DQ15" i="7"/>
  <c r="DS15" i="7"/>
  <c r="DU15" i="7"/>
  <c r="DK16" i="7"/>
  <c r="DP16" i="7"/>
  <c r="DR16" i="7"/>
  <c r="DT16" i="7"/>
  <c r="DV16" i="7"/>
  <c r="DQ17" i="7"/>
  <c r="DS17" i="7"/>
  <c r="DU17" i="7"/>
  <c r="DK18" i="7"/>
  <c r="DP18" i="7"/>
  <c r="DR18" i="7"/>
  <c r="DT18" i="7"/>
  <c r="DV18" i="7"/>
  <c r="DQ19" i="7"/>
  <c r="DS19" i="7"/>
  <c r="DU19" i="7"/>
  <c r="DK20" i="7"/>
  <c r="DP20" i="7"/>
  <c r="DR20" i="7"/>
  <c r="DT20" i="7"/>
  <c r="DV20" i="7"/>
  <c r="DQ21" i="7"/>
  <c r="DS21" i="7"/>
  <c r="DU21" i="7"/>
  <c r="DK22" i="7"/>
  <c r="DP22" i="7"/>
  <c r="DR22" i="7"/>
  <c r="DT22" i="7"/>
  <c r="DV22" i="7"/>
  <c r="DQ23" i="7"/>
  <c r="DS23" i="7"/>
  <c r="DU23" i="7"/>
  <c r="DK24" i="7"/>
  <c r="DP24" i="7"/>
  <c r="DR24" i="7"/>
  <c r="DT24" i="7"/>
  <c r="DV24" i="7"/>
  <c r="DQ25" i="7"/>
  <c r="DS25" i="7"/>
  <c r="DU25" i="7"/>
  <c r="DK26" i="7"/>
  <c r="DP26" i="7"/>
  <c r="DR26" i="7"/>
  <c r="DT26" i="7"/>
  <c r="DV26" i="7"/>
  <c r="DQ27" i="7"/>
  <c r="DS27" i="7"/>
  <c r="DU27" i="7"/>
  <c r="DK28" i="7"/>
  <c r="DM28" i="7" s="1"/>
  <c r="DP28" i="7"/>
  <c r="DR28" i="7"/>
  <c r="DT28" i="7"/>
  <c r="DV28" i="7"/>
  <c r="DQ29" i="7"/>
  <c r="DS29" i="7"/>
  <c r="DU29" i="7"/>
  <c r="DK30" i="7"/>
  <c r="DM30" i="7" s="1"/>
  <c r="DP30" i="7"/>
  <c r="DR30" i="7"/>
  <c r="DT30" i="7"/>
  <c r="DV30" i="7"/>
  <c r="DQ31" i="7"/>
  <c r="DS31" i="7"/>
  <c r="DU31" i="7"/>
  <c r="DK32" i="7"/>
  <c r="DM32" i="7" s="1"/>
  <c r="DP32" i="7"/>
  <c r="DR32" i="7"/>
  <c r="DT32" i="7"/>
  <c r="DV32" i="7"/>
  <c r="DQ32" i="8"/>
  <c r="DQ30" i="8"/>
  <c r="DQ28" i="8"/>
  <c r="DQ26" i="8"/>
  <c r="DQ24" i="8"/>
  <c r="DQ22" i="8"/>
  <c r="DQ20" i="8"/>
  <c r="DQ18" i="8"/>
  <c r="DQ16" i="8"/>
  <c r="DQ14" i="8"/>
  <c r="DQ12" i="8"/>
  <c r="DQ10" i="8"/>
  <c r="DQ8" i="8"/>
  <c r="DQ31" i="8"/>
  <c r="DQ29" i="8"/>
  <c r="DQ27" i="8"/>
  <c r="DQ25" i="8"/>
  <c r="DQ23" i="8"/>
  <c r="DQ21" i="8"/>
  <c r="DQ19" i="8"/>
  <c r="DQ17" i="8"/>
  <c r="DQ15" i="8"/>
  <c r="DQ13" i="8"/>
  <c r="DQ11" i="8"/>
  <c r="DQ9" i="8"/>
  <c r="DS32" i="8"/>
  <c r="DS30" i="8"/>
  <c r="DS28" i="8"/>
  <c r="DS26" i="8"/>
  <c r="DS24" i="8"/>
  <c r="DS22" i="8"/>
  <c r="DS20" i="8"/>
  <c r="DS18" i="8"/>
  <c r="DS16" i="8"/>
  <c r="DS14" i="8"/>
  <c r="DS12" i="8"/>
  <c r="DS10" i="8"/>
  <c r="DS8" i="8"/>
  <c r="DS31" i="8"/>
  <c r="DS29" i="8"/>
  <c r="EE29" i="8" s="1"/>
  <c r="DS27" i="8"/>
  <c r="DS25" i="8"/>
  <c r="EE25" i="8" s="1"/>
  <c r="DS23" i="8"/>
  <c r="DS21" i="8"/>
  <c r="DS19" i="8"/>
  <c r="DS17" i="8"/>
  <c r="EE17" i="8" s="1"/>
  <c r="DS15" i="8"/>
  <c r="DS13" i="8"/>
  <c r="EE13" i="8" s="1"/>
  <c r="DS11" i="8"/>
  <c r="DS9" i="8"/>
  <c r="EE9" i="8" s="1"/>
  <c r="DU32" i="8"/>
  <c r="DU30" i="8"/>
  <c r="DU28" i="8"/>
  <c r="DU26" i="8"/>
  <c r="DU24" i="8"/>
  <c r="DU22" i="8"/>
  <c r="DU20" i="8"/>
  <c r="DU18" i="8"/>
  <c r="DU16" i="8"/>
  <c r="DU14" i="8"/>
  <c r="DU12" i="8"/>
  <c r="DU10" i="8"/>
  <c r="DU8" i="8"/>
  <c r="DU31" i="8"/>
  <c r="DU29" i="8"/>
  <c r="DU27" i="8"/>
  <c r="DU25" i="8"/>
  <c r="DU23" i="8"/>
  <c r="DU21" i="8"/>
  <c r="DU19" i="8"/>
  <c r="DU17" i="8"/>
  <c r="DU15" i="8"/>
  <c r="DU13" i="8"/>
  <c r="DU11" i="8"/>
  <c r="DU9" i="8"/>
  <c r="DQ3" i="8"/>
  <c r="DS3" i="8"/>
  <c r="DU3" i="8"/>
  <c r="DK4" i="8"/>
  <c r="DP4" i="8"/>
  <c r="DR4" i="8"/>
  <c r="DT4" i="8"/>
  <c r="DV4" i="8"/>
  <c r="DQ5" i="8"/>
  <c r="DS5" i="8"/>
  <c r="DU5" i="8"/>
  <c r="DK6" i="8"/>
  <c r="DK7" i="8"/>
  <c r="DS7" i="8"/>
  <c r="DK8" i="8"/>
  <c r="DK10" i="8"/>
  <c r="DK12" i="8"/>
  <c r="DK14" i="8"/>
  <c r="DK16" i="8"/>
  <c r="DK18" i="8"/>
  <c r="DK20" i="8"/>
  <c r="DK22" i="8"/>
  <c r="DK24" i="8"/>
  <c r="DP3" i="7"/>
  <c r="DR3" i="7"/>
  <c r="DT3" i="7"/>
  <c r="DV3" i="7"/>
  <c r="DQ4" i="7"/>
  <c r="DS4" i="7"/>
  <c r="DU4" i="7"/>
  <c r="DP5" i="7"/>
  <c r="DR5" i="7"/>
  <c r="DT5" i="7"/>
  <c r="DV5" i="7"/>
  <c r="DQ6" i="7"/>
  <c r="DS6" i="7"/>
  <c r="DU6" i="7"/>
  <c r="DP7" i="7"/>
  <c r="DR7" i="7"/>
  <c r="DT7" i="7"/>
  <c r="DV7" i="7"/>
  <c r="DQ8" i="7"/>
  <c r="DS8" i="7"/>
  <c r="DU8" i="7"/>
  <c r="DP9" i="7"/>
  <c r="DR9" i="7"/>
  <c r="DT9" i="7"/>
  <c r="DV9" i="7"/>
  <c r="DQ10" i="7"/>
  <c r="DS10" i="7"/>
  <c r="DU10" i="7"/>
  <c r="DP11" i="7"/>
  <c r="DR11" i="7"/>
  <c r="DT11" i="7"/>
  <c r="DV11" i="7"/>
  <c r="DQ12" i="7"/>
  <c r="DS12" i="7"/>
  <c r="DU12" i="7"/>
  <c r="DP13" i="7"/>
  <c r="DR13" i="7"/>
  <c r="DT13" i="7"/>
  <c r="DV13" i="7"/>
  <c r="DQ14" i="7"/>
  <c r="DS14" i="7"/>
  <c r="DU14" i="7"/>
  <c r="DP15" i="7"/>
  <c r="DR15" i="7"/>
  <c r="DT15" i="7"/>
  <c r="DV15" i="7"/>
  <c r="DQ16" i="7"/>
  <c r="DS16" i="7"/>
  <c r="DU16" i="7"/>
  <c r="DP17" i="7"/>
  <c r="DR17" i="7"/>
  <c r="DT17" i="7"/>
  <c r="DV17" i="7"/>
  <c r="DQ18" i="7"/>
  <c r="DS18" i="7"/>
  <c r="DU18" i="7"/>
  <c r="DP19" i="7"/>
  <c r="DR19" i="7"/>
  <c r="DT19" i="7"/>
  <c r="DV19" i="7"/>
  <c r="DQ20" i="7"/>
  <c r="DS20" i="7"/>
  <c r="DU20" i="7"/>
  <c r="DP21" i="7"/>
  <c r="DR21" i="7"/>
  <c r="DT21" i="7"/>
  <c r="DV21" i="7"/>
  <c r="DQ22" i="7"/>
  <c r="DS22" i="7"/>
  <c r="DU22" i="7"/>
  <c r="DP23" i="7"/>
  <c r="DR23" i="7"/>
  <c r="DT23" i="7"/>
  <c r="DV23" i="7"/>
  <c r="DQ24" i="7"/>
  <c r="DS24" i="7"/>
  <c r="DU24" i="7"/>
  <c r="DP25" i="7"/>
  <c r="DR25" i="7"/>
  <c r="DT25" i="7"/>
  <c r="DV25" i="7"/>
  <c r="DQ26" i="7"/>
  <c r="DS26" i="7"/>
  <c r="DU26" i="7"/>
  <c r="DP27" i="7"/>
  <c r="DR27" i="7"/>
  <c r="DT27" i="7"/>
  <c r="DV27" i="7"/>
  <c r="DQ28" i="7"/>
  <c r="ED28" i="7" s="1"/>
  <c r="DS28" i="7"/>
  <c r="DU28" i="7"/>
  <c r="DP29" i="7"/>
  <c r="DR29" i="7"/>
  <c r="DT29" i="7"/>
  <c r="DV29" i="7"/>
  <c r="DQ30" i="7"/>
  <c r="DS30" i="7"/>
  <c r="DU30" i="7"/>
  <c r="DP31" i="8"/>
  <c r="DP29" i="8"/>
  <c r="DP27" i="8"/>
  <c r="DP25" i="8"/>
  <c r="DP23" i="8"/>
  <c r="DP21" i="8"/>
  <c r="DP19" i="8"/>
  <c r="DP17" i="8"/>
  <c r="DP15" i="8"/>
  <c r="DP13" i="8"/>
  <c r="DP11" i="8"/>
  <c r="DP9" i="8"/>
  <c r="DP7" i="8"/>
  <c r="DP32" i="8"/>
  <c r="DP30" i="8"/>
  <c r="DP28" i="8"/>
  <c r="DP26" i="8"/>
  <c r="DP24" i="8"/>
  <c r="DP22" i="8"/>
  <c r="DP20" i="8"/>
  <c r="DP18" i="8"/>
  <c r="DP16" i="8"/>
  <c r="DP14" i="8"/>
  <c r="DP12" i="8"/>
  <c r="DP10" i="8"/>
  <c r="DP8" i="8"/>
  <c r="DR31" i="8"/>
  <c r="DR29" i="8"/>
  <c r="DR27" i="8"/>
  <c r="DR25" i="8"/>
  <c r="DR23" i="8"/>
  <c r="DR21" i="8"/>
  <c r="DR19" i="8"/>
  <c r="DR17" i="8"/>
  <c r="DR15" i="8"/>
  <c r="DR13" i="8"/>
  <c r="DR11" i="8"/>
  <c r="DR9" i="8"/>
  <c r="DR7" i="8"/>
  <c r="DR32" i="8"/>
  <c r="DR30" i="8"/>
  <c r="DR28" i="8"/>
  <c r="DR26" i="8"/>
  <c r="DR24" i="8"/>
  <c r="DR22" i="8"/>
  <c r="DR20" i="8"/>
  <c r="DR18" i="8"/>
  <c r="DR16" i="8"/>
  <c r="DR14" i="8"/>
  <c r="DR12" i="8"/>
  <c r="DR10" i="8"/>
  <c r="DR8" i="8"/>
  <c r="DT31" i="8"/>
  <c r="DT29" i="8"/>
  <c r="DT27" i="8"/>
  <c r="DT25" i="8"/>
  <c r="DT23" i="8"/>
  <c r="DT21" i="8"/>
  <c r="DT19" i="8"/>
  <c r="DT17" i="8"/>
  <c r="DT15" i="8"/>
  <c r="DT13" i="8"/>
  <c r="DT11" i="8"/>
  <c r="DT9" i="8"/>
  <c r="DT7" i="8"/>
  <c r="DT32" i="8"/>
  <c r="DT30" i="8"/>
  <c r="DT28" i="8"/>
  <c r="DT26" i="8"/>
  <c r="DT24" i="8"/>
  <c r="DT22" i="8"/>
  <c r="DT20" i="8"/>
  <c r="DT18" i="8"/>
  <c r="DT16" i="8"/>
  <c r="DT14" i="8"/>
  <c r="DT12" i="8"/>
  <c r="DT10" i="8"/>
  <c r="DT8" i="8"/>
  <c r="DV31" i="8"/>
  <c r="DV29" i="8"/>
  <c r="DV27" i="8"/>
  <c r="DV25" i="8"/>
  <c r="DV23" i="8"/>
  <c r="DV21" i="8"/>
  <c r="DV19" i="8"/>
  <c r="DV17" i="8"/>
  <c r="DV15" i="8"/>
  <c r="DV13" i="8"/>
  <c r="DV11" i="8"/>
  <c r="DV9" i="8"/>
  <c r="DV7" i="8"/>
  <c r="DV32" i="8"/>
  <c r="DV30" i="8"/>
  <c r="DV28" i="8"/>
  <c r="DV26" i="8"/>
  <c r="DV24" i="8"/>
  <c r="DV22" i="8"/>
  <c r="DV20" i="8"/>
  <c r="DV18" i="8"/>
  <c r="DV16" i="8"/>
  <c r="DV14" i="8"/>
  <c r="DV12" i="8"/>
  <c r="DV10" i="8"/>
  <c r="DV8" i="8"/>
  <c r="DP3" i="8"/>
  <c r="DR3" i="8"/>
  <c r="DT3" i="8"/>
  <c r="DV3" i="8"/>
  <c r="DQ4" i="8"/>
  <c r="DS4" i="8"/>
  <c r="DU4" i="8"/>
  <c r="DP5" i="8"/>
  <c r="DR5" i="8"/>
  <c r="DT5" i="8"/>
  <c r="DV5" i="8"/>
  <c r="DQ6" i="8"/>
  <c r="DS6" i="8"/>
  <c r="DU6" i="8"/>
  <c r="DQ7" i="8"/>
  <c r="DU7" i="8"/>
  <c r="DL8" i="8"/>
  <c r="DK9" i="8"/>
  <c r="DL10" i="8"/>
  <c r="DK11" i="8"/>
  <c r="DL12" i="8"/>
  <c r="DK13" i="8"/>
  <c r="DL14" i="8"/>
  <c r="DK15" i="8"/>
  <c r="DL16" i="8"/>
  <c r="DK17" i="8"/>
  <c r="DL18" i="8"/>
  <c r="DK19" i="8"/>
  <c r="DL20" i="8"/>
  <c r="DK21" i="8"/>
  <c r="DL22" i="8"/>
  <c r="DK23" i="8"/>
  <c r="DL24" i="8"/>
  <c r="DK25" i="8"/>
  <c r="DL9" i="8"/>
  <c r="DL11" i="8"/>
  <c r="DL13" i="8"/>
  <c r="DL15" i="8"/>
  <c r="DL17" i="8"/>
  <c r="DL19" i="8"/>
  <c r="DL21" i="8"/>
  <c r="EE21" i="8"/>
  <c r="DL23" i="8"/>
  <c r="DL25" i="8"/>
  <c r="DL27" i="8"/>
  <c r="DL29" i="8"/>
  <c r="DL31" i="8"/>
  <c r="DQ31" i="9"/>
  <c r="DQ29" i="9"/>
  <c r="DQ27" i="9"/>
  <c r="DQ32" i="9"/>
  <c r="DQ30" i="9"/>
  <c r="DQ28" i="9"/>
  <c r="DQ26" i="9"/>
  <c r="DS31" i="9"/>
  <c r="DS29" i="9"/>
  <c r="DS27" i="9"/>
  <c r="DS32" i="9"/>
  <c r="DS30" i="9"/>
  <c r="DS28" i="9"/>
  <c r="DS26" i="9"/>
  <c r="DU31" i="9"/>
  <c r="DU29" i="9"/>
  <c r="DU27" i="9"/>
  <c r="DU32" i="9"/>
  <c r="DU30" i="9"/>
  <c r="DU28" i="9"/>
  <c r="DU26" i="9"/>
  <c r="DL3" i="9"/>
  <c r="DQ3" i="9"/>
  <c r="DS3" i="9"/>
  <c r="DU3" i="9"/>
  <c r="DP4" i="9"/>
  <c r="DR4" i="9"/>
  <c r="DT4" i="9"/>
  <c r="DV4" i="9"/>
  <c r="DL5" i="9"/>
  <c r="DQ5" i="9"/>
  <c r="DS5" i="9"/>
  <c r="DU5" i="9"/>
  <c r="DP6" i="9"/>
  <c r="DR6" i="9"/>
  <c r="DT6" i="9"/>
  <c r="DV6" i="9"/>
  <c r="DL7" i="9"/>
  <c r="DQ7" i="9"/>
  <c r="DS7" i="9"/>
  <c r="DU7" i="9"/>
  <c r="DP8" i="9"/>
  <c r="DR8" i="9"/>
  <c r="DT8" i="9"/>
  <c r="DV8" i="9"/>
  <c r="DL9" i="9"/>
  <c r="DQ9" i="9"/>
  <c r="DS9" i="9"/>
  <c r="DU9" i="9"/>
  <c r="DP10" i="9"/>
  <c r="DR10" i="9"/>
  <c r="DT10" i="9"/>
  <c r="DV10" i="9"/>
  <c r="DL11" i="9"/>
  <c r="DQ11" i="9"/>
  <c r="DS11" i="9"/>
  <c r="DU11" i="9"/>
  <c r="DP12" i="9"/>
  <c r="DR12" i="9"/>
  <c r="DT12" i="9"/>
  <c r="DV12" i="9"/>
  <c r="DL13" i="9"/>
  <c r="DQ13" i="9"/>
  <c r="DS13" i="9"/>
  <c r="DU13" i="9"/>
  <c r="DK14" i="9"/>
  <c r="DP14" i="9"/>
  <c r="DR14" i="9"/>
  <c r="DT14" i="9"/>
  <c r="DV14" i="9"/>
  <c r="DL15" i="9"/>
  <c r="DQ15" i="9"/>
  <c r="DS15" i="9"/>
  <c r="DU15" i="9"/>
  <c r="DK16" i="9"/>
  <c r="DP16" i="9"/>
  <c r="DR16" i="9"/>
  <c r="DT16" i="9"/>
  <c r="DV16" i="9"/>
  <c r="DL17" i="9"/>
  <c r="DQ17" i="9"/>
  <c r="DS17" i="9"/>
  <c r="DU17" i="9"/>
  <c r="DK18" i="9"/>
  <c r="DP18" i="9"/>
  <c r="DR18" i="9"/>
  <c r="DT18" i="9"/>
  <c r="DV18" i="9"/>
  <c r="DL19" i="9"/>
  <c r="DQ19" i="9"/>
  <c r="DS19" i="9"/>
  <c r="DU19" i="9"/>
  <c r="DK20" i="9"/>
  <c r="DP20" i="9"/>
  <c r="DR20" i="9"/>
  <c r="DT20" i="9"/>
  <c r="DV20" i="9"/>
  <c r="DL21" i="9"/>
  <c r="DQ21" i="9"/>
  <c r="DS21" i="9"/>
  <c r="DU21" i="9"/>
  <c r="DK22" i="9"/>
  <c r="DP22" i="9"/>
  <c r="DR22" i="9"/>
  <c r="DT22" i="9"/>
  <c r="DV22" i="9"/>
  <c r="DL23" i="9"/>
  <c r="DQ23" i="9"/>
  <c r="DS23" i="9"/>
  <c r="DU23" i="9"/>
  <c r="DK24" i="9"/>
  <c r="DR24" i="9"/>
  <c r="DV24" i="9"/>
  <c r="DK25" i="9"/>
  <c r="DS25" i="9"/>
  <c r="DP32" i="9"/>
  <c r="DP30" i="9"/>
  <c r="DP28" i="9"/>
  <c r="DP31" i="9"/>
  <c r="DP29" i="9"/>
  <c r="EE29" i="9" s="1"/>
  <c r="DP27" i="9"/>
  <c r="DP25" i="9"/>
  <c r="DR32" i="9"/>
  <c r="DR30" i="9"/>
  <c r="DR28" i="9"/>
  <c r="DR31" i="9"/>
  <c r="DR29" i="9"/>
  <c r="DR27" i="9"/>
  <c r="DR25" i="9"/>
  <c r="DT32" i="9"/>
  <c r="DT30" i="9"/>
  <c r="DT28" i="9"/>
  <c r="DT31" i="9"/>
  <c r="DT29" i="9"/>
  <c r="DT27" i="9"/>
  <c r="DT25" i="9"/>
  <c r="DV32" i="9"/>
  <c r="DV30" i="9"/>
  <c r="DV28" i="9"/>
  <c r="DV31" i="9"/>
  <c r="DV29" i="9"/>
  <c r="DV27" i="9"/>
  <c r="DV25" i="9"/>
  <c r="DP3" i="9"/>
  <c r="DR3" i="9"/>
  <c r="DT3" i="9"/>
  <c r="DV3" i="9"/>
  <c r="DQ4" i="9"/>
  <c r="DS4" i="9"/>
  <c r="DU4" i="9"/>
  <c r="DP5" i="9"/>
  <c r="DR5" i="9"/>
  <c r="DT5" i="9"/>
  <c r="DV5" i="9"/>
  <c r="DQ6" i="9"/>
  <c r="DS6" i="9"/>
  <c r="DU6" i="9"/>
  <c r="DP7" i="9"/>
  <c r="DR7" i="9"/>
  <c r="DT7" i="9"/>
  <c r="DV7" i="9"/>
  <c r="DQ8" i="9"/>
  <c r="DS8" i="9"/>
  <c r="DU8" i="9"/>
  <c r="DP9" i="9"/>
  <c r="DR9" i="9"/>
  <c r="DT9" i="9"/>
  <c r="DV9" i="9"/>
  <c r="DQ10" i="9"/>
  <c r="DS10" i="9"/>
  <c r="DU10" i="9"/>
  <c r="DP11" i="9"/>
  <c r="DR11" i="9"/>
  <c r="DT11" i="9"/>
  <c r="DV11" i="9"/>
  <c r="DQ12" i="9"/>
  <c r="DS12" i="9"/>
  <c r="DU12" i="9"/>
  <c r="DP13" i="9"/>
  <c r="DR13" i="9"/>
  <c r="DT13" i="9"/>
  <c r="DV13" i="9"/>
  <c r="DQ14" i="9"/>
  <c r="DS14" i="9"/>
  <c r="DU14" i="9"/>
  <c r="DP15" i="9"/>
  <c r="DR15" i="9"/>
  <c r="DT15" i="9"/>
  <c r="DV15" i="9"/>
  <c r="DQ16" i="9"/>
  <c r="DS16" i="9"/>
  <c r="DU16" i="9"/>
  <c r="DP17" i="9"/>
  <c r="DR17" i="9"/>
  <c r="DT17" i="9"/>
  <c r="DV17" i="9"/>
  <c r="DQ18" i="9"/>
  <c r="DS18" i="9"/>
  <c r="DU18" i="9"/>
  <c r="DP19" i="9"/>
  <c r="DR19" i="9"/>
  <c r="DT19" i="9"/>
  <c r="DV19" i="9"/>
  <c r="DQ20" i="9"/>
  <c r="DS20" i="9"/>
  <c r="DU20" i="9"/>
  <c r="DP21" i="9"/>
  <c r="DR21" i="9"/>
  <c r="DT21" i="9"/>
  <c r="DV21" i="9"/>
  <c r="DQ22" i="9"/>
  <c r="DS22" i="9"/>
  <c r="DU22" i="9"/>
  <c r="DP23" i="9"/>
  <c r="DR23" i="9"/>
  <c r="DT23" i="9"/>
  <c r="DV23" i="9"/>
  <c r="DQ24" i="9"/>
  <c r="DS24" i="9"/>
  <c r="DU24" i="9"/>
  <c r="DL25" i="9"/>
  <c r="DQ25" i="9"/>
  <c r="DU25" i="9"/>
  <c r="DP26" i="9"/>
  <c r="ED26" i="9" s="1"/>
  <c r="DT26" i="9"/>
  <c r="DK27" i="9"/>
  <c r="DK29" i="9"/>
  <c r="DM29" i="9" s="1"/>
  <c r="DK31" i="9"/>
  <c r="DM31" i="9" s="1"/>
  <c r="DP31" i="10"/>
  <c r="DP29" i="10"/>
  <c r="EE29" i="10" s="1"/>
  <c r="DP27" i="10"/>
  <c r="DP25" i="10"/>
  <c r="DP23" i="10"/>
  <c r="DP21" i="10"/>
  <c r="DP19" i="10"/>
  <c r="DP17" i="10"/>
  <c r="DP32" i="10"/>
  <c r="DP30" i="10"/>
  <c r="DP28" i="10"/>
  <c r="DP26" i="10"/>
  <c r="DP24" i="10"/>
  <c r="DP22" i="10"/>
  <c r="DP20" i="10"/>
  <c r="DP18" i="10"/>
  <c r="DR31" i="10"/>
  <c r="DR29" i="10"/>
  <c r="DR27" i="10"/>
  <c r="DR25" i="10"/>
  <c r="DR23" i="10"/>
  <c r="DR21" i="10"/>
  <c r="DR19" i="10"/>
  <c r="DR17" i="10"/>
  <c r="DR15" i="10"/>
  <c r="DR32" i="10"/>
  <c r="DR30" i="10"/>
  <c r="DR28" i="10"/>
  <c r="DR26" i="10"/>
  <c r="DR24" i="10"/>
  <c r="DR22" i="10"/>
  <c r="DR20" i="10"/>
  <c r="DR18" i="10"/>
  <c r="DT31" i="10"/>
  <c r="DT29" i="10"/>
  <c r="DT27" i="10"/>
  <c r="DT25" i="10"/>
  <c r="DT23" i="10"/>
  <c r="DT21" i="10"/>
  <c r="DT19" i="10"/>
  <c r="DT17" i="10"/>
  <c r="DT15" i="10"/>
  <c r="DT32" i="10"/>
  <c r="DT30" i="10"/>
  <c r="DT28" i="10"/>
  <c r="DT26" i="10"/>
  <c r="DT24" i="10"/>
  <c r="DT22" i="10"/>
  <c r="DT20" i="10"/>
  <c r="DT18" i="10"/>
  <c r="DV31" i="10"/>
  <c r="DV29" i="10"/>
  <c r="DV27" i="10"/>
  <c r="DV25" i="10"/>
  <c r="DV23" i="10"/>
  <c r="DV21" i="10"/>
  <c r="DV19" i="10"/>
  <c r="DV17" i="10"/>
  <c r="DV15" i="10"/>
  <c r="DV32" i="10"/>
  <c r="DV30" i="10"/>
  <c r="DV28" i="10"/>
  <c r="DV26" i="10"/>
  <c r="DV24" i="10"/>
  <c r="DV22" i="10"/>
  <c r="DV20" i="10"/>
  <c r="DV18" i="10"/>
  <c r="DK3" i="10"/>
  <c r="DP3" i="10"/>
  <c r="DR3" i="10"/>
  <c r="DT3" i="10"/>
  <c r="DV3" i="10"/>
  <c r="DQ4" i="10"/>
  <c r="DS4" i="10"/>
  <c r="DU4" i="10"/>
  <c r="DK5" i="10"/>
  <c r="DP5" i="10"/>
  <c r="DR5" i="10"/>
  <c r="DT5" i="10"/>
  <c r="DV5" i="10"/>
  <c r="DQ6" i="10"/>
  <c r="DS6" i="10"/>
  <c r="DU6" i="10"/>
  <c r="DK7" i="10"/>
  <c r="DP7" i="10"/>
  <c r="DR7" i="10"/>
  <c r="DT7" i="10"/>
  <c r="DV7" i="10"/>
  <c r="DQ8" i="10"/>
  <c r="DS8" i="10"/>
  <c r="DU8" i="10"/>
  <c r="DK9" i="10"/>
  <c r="DP9" i="10"/>
  <c r="DR9" i="10"/>
  <c r="DT9" i="10"/>
  <c r="DV9" i="10"/>
  <c r="DQ10" i="10"/>
  <c r="DS10" i="10"/>
  <c r="DU10" i="10"/>
  <c r="DK11" i="10"/>
  <c r="DP11" i="10"/>
  <c r="DR11" i="10"/>
  <c r="DT11" i="10"/>
  <c r="DV11" i="10"/>
  <c r="DQ12" i="10"/>
  <c r="DS12" i="10"/>
  <c r="DU12" i="10"/>
  <c r="DK13" i="10"/>
  <c r="DP13" i="10"/>
  <c r="DR13" i="10"/>
  <c r="DT13" i="10"/>
  <c r="DV13" i="10"/>
  <c r="DS14" i="10"/>
  <c r="DK15" i="10"/>
  <c r="DP15" i="10"/>
  <c r="DR16" i="10"/>
  <c r="DV16" i="10"/>
  <c r="DK18" i="10"/>
  <c r="DK20" i="10"/>
  <c r="DK22" i="10"/>
  <c r="DK24" i="10"/>
  <c r="DQ32" i="10"/>
  <c r="DQ30" i="10"/>
  <c r="DQ28" i="10"/>
  <c r="DQ26" i="10"/>
  <c r="DQ24" i="10"/>
  <c r="DQ22" i="10"/>
  <c r="DQ20" i="10"/>
  <c r="DQ18" i="10"/>
  <c r="DQ16" i="10"/>
  <c r="DQ31" i="10"/>
  <c r="DQ29" i="10"/>
  <c r="DQ27" i="10"/>
  <c r="DQ25" i="10"/>
  <c r="DQ23" i="10"/>
  <c r="DQ21" i="10"/>
  <c r="DQ19" i="10"/>
  <c r="DQ17" i="10"/>
  <c r="DS32" i="10"/>
  <c r="DS30" i="10"/>
  <c r="DS28" i="10"/>
  <c r="DS26" i="10"/>
  <c r="DS24" i="10"/>
  <c r="DS22" i="10"/>
  <c r="DS20" i="10"/>
  <c r="DS18" i="10"/>
  <c r="DS16" i="10"/>
  <c r="DS31" i="10"/>
  <c r="DS29" i="10"/>
  <c r="DS27" i="10"/>
  <c r="DS25" i="10"/>
  <c r="DS23" i="10"/>
  <c r="DS21" i="10"/>
  <c r="DS19" i="10"/>
  <c r="DS17" i="10"/>
  <c r="DU32" i="10"/>
  <c r="DU30" i="10"/>
  <c r="DU28" i="10"/>
  <c r="DU26" i="10"/>
  <c r="DU24" i="10"/>
  <c r="DU22" i="10"/>
  <c r="DU20" i="10"/>
  <c r="DU18" i="10"/>
  <c r="DU16" i="10"/>
  <c r="DU31" i="10"/>
  <c r="DU29" i="10"/>
  <c r="DU27" i="10"/>
  <c r="DU25" i="10"/>
  <c r="DU23" i="10"/>
  <c r="DU21" i="10"/>
  <c r="DU19" i="10"/>
  <c r="DU17" i="10"/>
  <c r="DQ3" i="10"/>
  <c r="DS3" i="10"/>
  <c r="DU3" i="10"/>
  <c r="DP4" i="10"/>
  <c r="DR4" i="10"/>
  <c r="DT4" i="10"/>
  <c r="DV4" i="10"/>
  <c r="DQ5" i="10"/>
  <c r="DS5" i="10"/>
  <c r="DU5" i="10"/>
  <c r="DP6" i="10"/>
  <c r="DR6" i="10"/>
  <c r="DT6" i="10"/>
  <c r="DV6" i="10"/>
  <c r="DQ7" i="10"/>
  <c r="DS7" i="10"/>
  <c r="DU7" i="10"/>
  <c r="DP8" i="10"/>
  <c r="DR8" i="10"/>
  <c r="DT8" i="10"/>
  <c r="DV8" i="10"/>
  <c r="DQ9" i="10"/>
  <c r="DS9" i="10"/>
  <c r="DU9" i="10"/>
  <c r="DP10" i="10"/>
  <c r="DR10" i="10"/>
  <c r="DT10" i="10"/>
  <c r="DV10" i="10"/>
  <c r="DQ11" i="10"/>
  <c r="DS11" i="10"/>
  <c r="DU11" i="10"/>
  <c r="DP12" i="10"/>
  <c r="DR12" i="10"/>
  <c r="DT12" i="10"/>
  <c r="DV12" i="10"/>
  <c r="DQ13" i="10"/>
  <c r="DS13" i="10"/>
  <c r="DU13" i="10"/>
  <c r="DP14" i="10"/>
  <c r="DR14" i="10"/>
  <c r="DT14" i="10"/>
  <c r="DV14" i="10"/>
  <c r="DQ15" i="10"/>
  <c r="DU15" i="10"/>
  <c r="DL16" i="10"/>
  <c r="DP16" i="10"/>
  <c r="DT16" i="10"/>
  <c r="DK17" i="10"/>
  <c r="DL18" i="10"/>
  <c r="DK19" i="10"/>
  <c r="DL20" i="10"/>
  <c r="DK21" i="10"/>
  <c r="DL22" i="10"/>
  <c r="DK23" i="10"/>
  <c r="DL24" i="10"/>
  <c r="DK25" i="10"/>
  <c r="DL17" i="10"/>
  <c r="DL19" i="10"/>
  <c r="DL21" i="10"/>
  <c r="EE21" i="10"/>
  <c r="DL23" i="10"/>
  <c r="DL25" i="10"/>
  <c r="DL27" i="10"/>
  <c r="DL29" i="10"/>
  <c r="DL31" i="10"/>
  <c r="DQ31" i="11"/>
  <c r="DQ29" i="11"/>
  <c r="DQ27" i="11"/>
  <c r="DQ25" i="11"/>
  <c r="DQ23" i="11"/>
  <c r="DQ21" i="11"/>
  <c r="DQ32" i="11"/>
  <c r="DQ30" i="11"/>
  <c r="DQ28" i="11"/>
  <c r="DQ26" i="11"/>
  <c r="DQ24" i="11"/>
  <c r="DQ22" i="11"/>
  <c r="DQ20" i="11"/>
  <c r="DQ19" i="11"/>
  <c r="DQ17" i="11"/>
  <c r="DQ15" i="11"/>
  <c r="DQ13" i="11"/>
  <c r="DQ11" i="11"/>
  <c r="DQ18" i="11"/>
  <c r="DQ16" i="11"/>
  <c r="DQ14" i="11"/>
  <c r="DQ12" i="11"/>
  <c r="DQ10" i="11"/>
  <c r="DS31" i="11"/>
  <c r="DS29" i="11"/>
  <c r="DS27" i="11"/>
  <c r="DS25" i="11"/>
  <c r="DS23" i="11"/>
  <c r="DS21" i="11"/>
  <c r="DS32" i="11"/>
  <c r="DS30" i="11"/>
  <c r="DS28" i="11"/>
  <c r="DS26" i="11"/>
  <c r="DS24" i="11"/>
  <c r="DS22" i="11"/>
  <c r="DS20" i="11"/>
  <c r="DS19" i="11"/>
  <c r="DS17" i="11"/>
  <c r="DS15" i="11"/>
  <c r="DS13" i="11"/>
  <c r="DS11" i="11"/>
  <c r="DS18" i="11"/>
  <c r="DS16" i="11"/>
  <c r="DS14" i="11"/>
  <c r="DS12" i="11"/>
  <c r="DS10" i="11"/>
  <c r="DU31" i="11"/>
  <c r="DU29" i="11"/>
  <c r="DU27" i="11"/>
  <c r="DU25" i="11"/>
  <c r="DU23" i="11"/>
  <c r="DU21" i="11"/>
  <c r="DU32" i="11"/>
  <c r="DU30" i="11"/>
  <c r="DU28" i="11"/>
  <c r="DU26" i="11"/>
  <c r="DU24" i="11"/>
  <c r="DU22" i="11"/>
  <c r="DU20" i="11"/>
  <c r="DU19" i="11"/>
  <c r="DU17" i="11"/>
  <c r="DU15" i="11"/>
  <c r="DU13" i="11"/>
  <c r="DU11" i="11"/>
  <c r="DU18" i="11"/>
  <c r="DU16" i="11"/>
  <c r="DU14" i="11"/>
  <c r="DU12" i="11"/>
  <c r="DU10" i="11"/>
  <c r="DL3" i="11"/>
  <c r="DQ3" i="11"/>
  <c r="DS3" i="11"/>
  <c r="DU3" i="11"/>
  <c r="DP4" i="11"/>
  <c r="DR4" i="11"/>
  <c r="DT4" i="11"/>
  <c r="DV4" i="11"/>
  <c r="DL5" i="11"/>
  <c r="DQ5" i="11"/>
  <c r="DS5" i="11"/>
  <c r="DU5" i="11"/>
  <c r="DP6" i="11"/>
  <c r="DR6" i="11"/>
  <c r="DT6" i="11"/>
  <c r="DV6" i="11"/>
  <c r="DL7" i="11"/>
  <c r="DQ7" i="11"/>
  <c r="DS7" i="11"/>
  <c r="DU7" i="11"/>
  <c r="DL9" i="11"/>
  <c r="DQ9" i="11"/>
  <c r="DS9" i="11"/>
  <c r="DK10" i="11"/>
  <c r="DK12" i="11"/>
  <c r="DK14" i="11"/>
  <c r="DK16" i="11"/>
  <c r="DK18" i="11"/>
  <c r="DK20" i="11"/>
  <c r="DP32" i="11"/>
  <c r="EE32" i="11" s="1"/>
  <c r="DP30" i="11"/>
  <c r="DP28" i="11"/>
  <c r="EE28" i="11" s="1"/>
  <c r="DP26" i="11"/>
  <c r="DP24" i="11"/>
  <c r="DP22" i="11"/>
  <c r="DP20" i="11"/>
  <c r="DP31" i="11"/>
  <c r="DP29" i="11"/>
  <c r="DP27" i="11"/>
  <c r="DP25" i="11"/>
  <c r="DP23" i="11"/>
  <c r="DP21" i="11"/>
  <c r="DP18" i="11"/>
  <c r="DP16" i="11"/>
  <c r="DP14" i="11"/>
  <c r="DP12" i="11"/>
  <c r="DP10" i="11"/>
  <c r="DP19" i="11"/>
  <c r="DP17" i="11"/>
  <c r="DP15" i="11"/>
  <c r="DP13" i="11"/>
  <c r="DP11" i="11"/>
  <c r="DR32" i="11"/>
  <c r="DR30" i="11"/>
  <c r="DR28" i="11"/>
  <c r="DR26" i="11"/>
  <c r="DR24" i="11"/>
  <c r="DR22" i="11"/>
  <c r="DR20" i="11"/>
  <c r="DR31" i="11"/>
  <c r="DR29" i="11"/>
  <c r="DR27" i="11"/>
  <c r="DR25" i="11"/>
  <c r="DR23" i="11"/>
  <c r="DR21" i="11"/>
  <c r="DR18" i="11"/>
  <c r="DR16" i="11"/>
  <c r="DR14" i="11"/>
  <c r="DR12" i="11"/>
  <c r="DR10" i="11"/>
  <c r="DR19" i="11"/>
  <c r="DR17" i="11"/>
  <c r="DR15" i="11"/>
  <c r="DR13" i="11"/>
  <c r="DR11" i="11"/>
  <c r="DT32" i="11"/>
  <c r="DT30" i="11"/>
  <c r="DT28" i="11"/>
  <c r="DT26" i="11"/>
  <c r="DT24" i="11"/>
  <c r="DT22" i="11"/>
  <c r="DT20" i="11"/>
  <c r="DT31" i="11"/>
  <c r="DT29" i="11"/>
  <c r="DT27" i="11"/>
  <c r="DT25" i="11"/>
  <c r="DT23" i="11"/>
  <c r="DT21" i="11"/>
  <c r="DT18" i="11"/>
  <c r="DT16" i="11"/>
  <c r="DT14" i="11"/>
  <c r="DT12" i="11"/>
  <c r="DT10" i="11"/>
  <c r="DT19" i="11"/>
  <c r="DT17" i="11"/>
  <c r="DT15" i="11"/>
  <c r="DT13" i="11"/>
  <c r="DT11" i="11"/>
  <c r="DT9" i="11"/>
  <c r="DV32" i="11"/>
  <c r="DV30" i="11"/>
  <c r="DV28" i="11"/>
  <c r="DV26" i="11"/>
  <c r="DV24" i="11"/>
  <c r="DV22" i="11"/>
  <c r="DV20" i="11"/>
  <c r="DV31" i="11"/>
  <c r="DV29" i="11"/>
  <c r="DV27" i="11"/>
  <c r="DV25" i="11"/>
  <c r="DV23" i="11"/>
  <c r="DV21" i="11"/>
  <c r="DV18" i="11"/>
  <c r="DV16" i="11"/>
  <c r="DV14" i="11"/>
  <c r="DV12" i="11"/>
  <c r="DV10" i="11"/>
  <c r="DV19" i="11"/>
  <c r="DV17" i="11"/>
  <c r="DV15" i="11"/>
  <c r="DV13" i="11"/>
  <c r="DV11" i="11"/>
  <c r="DV9" i="11"/>
  <c r="DP3" i="11"/>
  <c r="DR3" i="11"/>
  <c r="DT3" i="11"/>
  <c r="DV3" i="11"/>
  <c r="DQ4" i="11"/>
  <c r="DS4" i="11"/>
  <c r="DU4" i="11"/>
  <c r="DP5" i="11"/>
  <c r="DR5" i="11"/>
  <c r="DT5" i="11"/>
  <c r="DV5" i="11"/>
  <c r="DQ6" i="11"/>
  <c r="DS6" i="11"/>
  <c r="DU6" i="11"/>
  <c r="DP7" i="11"/>
  <c r="DR7" i="11"/>
  <c r="DT7" i="11"/>
  <c r="DV7" i="11"/>
  <c r="DQ8" i="11"/>
  <c r="DS8" i="11"/>
  <c r="DU8" i="11"/>
  <c r="DP9" i="11"/>
  <c r="DR9" i="11"/>
  <c r="DU9" i="11"/>
  <c r="DL10" i="11"/>
  <c r="DL11" i="11"/>
  <c r="DL12" i="11"/>
  <c r="DL13" i="11"/>
  <c r="DL14" i="11"/>
  <c r="DL15" i="11"/>
  <c r="DL16" i="11"/>
  <c r="DL17" i="11"/>
  <c r="DL18" i="11"/>
  <c r="DL19" i="11"/>
  <c r="DK11" i="11"/>
  <c r="DK13" i="11"/>
  <c r="DK15" i="11"/>
  <c r="DK17" i="11"/>
  <c r="DK19" i="11"/>
  <c r="DL20" i="11"/>
  <c r="DK22" i="11"/>
  <c r="DK24" i="11"/>
  <c r="EE24" i="11"/>
  <c r="DL21" i="11"/>
  <c r="DL22" i="11"/>
  <c r="DL23" i="11"/>
  <c r="DL24" i="11"/>
  <c r="DL25" i="11"/>
  <c r="DK21" i="11"/>
  <c r="DK23" i="11"/>
  <c r="DK25" i="11"/>
  <c r="DK27" i="11"/>
  <c r="DK29" i="11"/>
  <c r="DM29" i="11" s="1"/>
  <c r="DK31" i="11"/>
  <c r="DM31" i="11" s="1"/>
  <c r="DP32" i="6"/>
  <c r="DP30" i="6"/>
  <c r="DP28" i="6"/>
  <c r="DP26" i="6"/>
  <c r="DP24" i="6"/>
  <c r="DP22" i="6"/>
  <c r="DP31" i="6"/>
  <c r="DP29" i="6"/>
  <c r="DP27" i="6"/>
  <c r="DP25" i="6"/>
  <c r="DP23" i="6"/>
  <c r="DP21" i="6"/>
  <c r="DP20" i="6"/>
  <c r="DP19" i="6"/>
  <c r="DP17" i="6"/>
  <c r="DP15" i="6"/>
  <c r="DP13" i="6"/>
  <c r="DP11" i="6"/>
  <c r="DP9" i="6"/>
  <c r="DP18" i="6"/>
  <c r="DP16" i="6"/>
  <c r="DP14" i="6"/>
  <c r="DP12" i="6"/>
  <c r="DP10" i="6"/>
  <c r="DP8" i="6"/>
  <c r="DP6" i="6"/>
  <c r="DR32" i="6"/>
  <c r="DR30" i="6"/>
  <c r="DR28" i="6"/>
  <c r="DR26" i="6"/>
  <c r="DR24" i="6"/>
  <c r="DR22" i="6"/>
  <c r="DR31" i="6"/>
  <c r="DR29" i="6"/>
  <c r="DR27" i="6"/>
  <c r="DR25" i="6"/>
  <c r="DR23" i="6"/>
  <c r="DR21" i="6"/>
  <c r="DR19" i="6"/>
  <c r="DR17" i="6"/>
  <c r="DR15" i="6"/>
  <c r="DR13" i="6"/>
  <c r="DR11" i="6"/>
  <c r="DR9" i="6"/>
  <c r="DR20" i="6"/>
  <c r="DR18" i="6"/>
  <c r="DR16" i="6"/>
  <c r="DR14" i="6"/>
  <c r="DR12" i="6"/>
  <c r="DR10" i="6"/>
  <c r="DR8" i="6"/>
  <c r="DR6" i="6"/>
  <c r="DT32" i="6"/>
  <c r="DT30" i="6"/>
  <c r="DT28" i="6"/>
  <c r="DT26" i="6"/>
  <c r="DT24" i="6"/>
  <c r="DT22" i="6"/>
  <c r="DT31" i="6"/>
  <c r="DT29" i="6"/>
  <c r="DT27" i="6"/>
  <c r="DT25" i="6"/>
  <c r="DT23" i="6"/>
  <c r="DT21" i="6"/>
  <c r="DT20" i="6"/>
  <c r="DT19" i="6"/>
  <c r="DT17" i="6"/>
  <c r="DT15" i="6"/>
  <c r="DT13" i="6"/>
  <c r="DT11" i="6"/>
  <c r="DT9" i="6"/>
  <c r="DT18" i="6"/>
  <c r="DT16" i="6"/>
  <c r="DT14" i="6"/>
  <c r="DT12" i="6"/>
  <c r="DT10" i="6"/>
  <c r="DT8" i="6"/>
  <c r="DT6" i="6"/>
  <c r="DV32" i="6"/>
  <c r="DV30" i="6"/>
  <c r="DV28" i="6"/>
  <c r="DV26" i="6"/>
  <c r="DV24" i="6"/>
  <c r="DV22" i="6"/>
  <c r="DV31" i="6"/>
  <c r="DV29" i="6"/>
  <c r="DV27" i="6"/>
  <c r="DV25" i="6"/>
  <c r="DV23" i="6"/>
  <c r="DV21" i="6"/>
  <c r="DV19" i="6"/>
  <c r="DV17" i="6"/>
  <c r="DV15" i="6"/>
  <c r="DV13" i="6"/>
  <c r="DV11" i="6"/>
  <c r="DV9" i="6"/>
  <c r="DV20" i="6"/>
  <c r="DV18" i="6"/>
  <c r="DV16" i="6"/>
  <c r="DV14" i="6"/>
  <c r="DV12" i="6"/>
  <c r="DV10" i="6"/>
  <c r="DV8" i="6"/>
  <c r="DV6" i="6"/>
  <c r="DP3" i="6"/>
  <c r="DR3" i="6"/>
  <c r="DT3" i="6"/>
  <c r="DV3" i="6"/>
  <c r="DL4" i="6"/>
  <c r="DQ4" i="6"/>
  <c r="DS4" i="6"/>
  <c r="DP5" i="6"/>
  <c r="DR5" i="6"/>
  <c r="DT5" i="6"/>
  <c r="DV5" i="6"/>
  <c r="DK6" i="6"/>
  <c r="DR7" i="6"/>
  <c r="DV7" i="6"/>
  <c r="DK9" i="6"/>
  <c r="DK11" i="6"/>
  <c r="DK13" i="6"/>
  <c r="DK15" i="6"/>
  <c r="DK17" i="6"/>
  <c r="DK19" i="6"/>
  <c r="DK20" i="6"/>
  <c r="DQ31" i="6"/>
  <c r="DQ29" i="6"/>
  <c r="DQ27" i="6"/>
  <c r="DQ25" i="6"/>
  <c r="DQ23" i="6"/>
  <c r="DQ21" i="6"/>
  <c r="DQ32" i="6"/>
  <c r="DQ30" i="6"/>
  <c r="ED30" i="6" s="1"/>
  <c r="DQ28" i="6"/>
  <c r="DQ26" i="6"/>
  <c r="DQ24" i="6"/>
  <c r="DQ22" i="6"/>
  <c r="DQ20" i="6"/>
  <c r="DQ18" i="6"/>
  <c r="DQ16" i="6"/>
  <c r="DQ14" i="6"/>
  <c r="DQ12" i="6"/>
  <c r="DQ10" i="6"/>
  <c r="DQ19" i="6"/>
  <c r="DQ17" i="6"/>
  <c r="DQ15" i="6"/>
  <c r="DQ13" i="6"/>
  <c r="DQ11" i="6"/>
  <c r="DQ9" i="6"/>
  <c r="DQ7" i="6"/>
  <c r="DS31" i="6"/>
  <c r="DS29" i="6"/>
  <c r="DS27" i="6"/>
  <c r="DS25" i="6"/>
  <c r="DS23" i="6"/>
  <c r="DS21" i="6"/>
  <c r="DS32" i="6"/>
  <c r="DS30" i="6"/>
  <c r="DS28" i="6"/>
  <c r="DS26" i="6"/>
  <c r="DS24" i="6"/>
  <c r="DS22" i="6"/>
  <c r="DS20" i="6"/>
  <c r="DS18" i="6"/>
  <c r="DS16" i="6"/>
  <c r="DS14" i="6"/>
  <c r="DS12" i="6"/>
  <c r="DS10" i="6"/>
  <c r="DS8" i="6"/>
  <c r="DS19" i="6"/>
  <c r="DS17" i="6"/>
  <c r="DS15" i="6"/>
  <c r="DS13" i="6"/>
  <c r="DS11" i="6"/>
  <c r="DS9" i="6"/>
  <c r="DS7" i="6"/>
  <c r="DU31" i="6"/>
  <c r="DU29" i="6"/>
  <c r="DU27" i="6"/>
  <c r="DU25" i="6"/>
  <c r="DU23" i="6"/>
  <c r="EE23" i="6" s="1"/>
  <c r="DU21" i="6"/>
  <c r="DU32" i="6"/>
  <c r="DU30" i="6"/>
  <c r="DU28" i="6"/>
  <c r="DU26" i="6"/>
  <c r="DU24" i="6"/>
  <c r="DU22" i="6"/>
  <c r="DU20" i="6"/>
  <c r="DU18" i="6"/>
  <c r="DU16" i="6"/>
  <c r="DU14" i="6"/>
  <c r="DU12" i="6"/>
  <c r="DU10" i="6"/>
  <c r="DU8" i="6"/>
  <c r="DU19" i="6"/>
  <c r="DU17" i="6"/>
  <c r="DU15" i="6"/>
  <c r="DU13" i="6"/>
  <c r="DU11" i="6"/>
  <c r="DU9" i="6"/>
  <c r="DU7" i="6"/>
  <c r="DQ3" i="6"/>
  <c r="DS3" i="6"/>
  <c r="DU3" i="6"/>
  <c r="DP4" i="6"/>
  <c r="DR4" i="6"/>
  <c r="DT4" i="6"/>
  <c r="DV4" i="6"/>
  <c r="DQ5" i="6"/>
  <c r="DS5" i="6"/>
  <c r="DU5" i="6"/>
  <c r="DL6" i="6"/>
  <c r="DQ6" i="6"/>
  <c r="DU6" i="6"/>
  <c r="DL7" i="6"/>
  <c r="DP7" i="6"/>
  <c r="DT7" i="6"/>
  <c r="DK8" i="6"/>
  <c r="DL9" i="6"/>
  <c r="DL10" i="6"/>
  <c r="DL11" i="6"/>
  <c r="DL12" i="6"/>
  <c r="DL13" i="6"/>
  <c r="DL14" i="6"/>
  <c r="DL15" i="6"/>
  <c r="DL16" i="6"/>
  <c r="DL17" i="6"/>
  <c r="DL18" i="6"/>
  <c r="DL19" i="6"/>
  <c r="DK10" i="6"/>
  <c r="DK12" i="6"/>
  <c r="DK14" i="6"/>
  <c r="DK16" i="6"/>
  <c r="DK18" i="6"/>
  <c r="DK22" i="6"/>
  <c r="DK24" i="6"/>
  <c r="EE31" i="6"/>
  <c r="DL20" i="6"/>
  <c r="DL21" i="6"/>
  <c r="DL22" i="6"/>
  <c r="DL23" i="6"/>
  <c r="DL24" i="6"/>
  <c r="DL25" i="6"/>
  <c r="DK21" i="6"/>
  <c r="DK23" i="6"/>
  <c r="DK25" i="6"/>
  <c r="DK27" i="6"/>
  <c r="DL28" i="6"/>
  <c r="DK29" i="6"/>
  <c r="DM29" i="6" s="1"/>
  <c r="DL30" i="6"/>
  <c r="DK31" i="6"/>
  <c r="DM31" i="6" s="1"/>
  <c r="ED31" i="6"/>
  <c r="DQ31" i="5"/>
  <c r="DQ29" i="5"/>
  <c r="DQ27" i="5"/>
  <c r="DQ25" i="5"/>
  <c r="DQ23" i="5"/>
  <c r="DQ21" i="5"/>
  <c r="DQ32" i="5"/>
  <c r="DQ30" i="5"/>
  <c r="DQ28" i="5"/>
  <c r="DQ26" i="5"/>
  <c r="DQ24" i="5"/>
  <c r="DQ22" i="5"/>
  <c r="DQ20" i="5"/>
  <c r="DQ19" i="5"/>
  <c r="DQ17" i="5"/>
  <c r="DQ15" i="5"/>
  <c r="DQ13" i="5"/>
  <c r="DQ18" i="5"/>
  <c r="DQ16" i="5"/>
  <c r="DQ14" i="5"/>
  <c r="DQ12" i="5"/>
  <c r="DQ10" i="5"/>
  <c r="DS31" i="5"/>
  <c r="DS29" i="5"/>
  <c r="DS27" i="5"/>
  <c r="DS25" i="5"/>
  <c r="DS23" i="5"/>
  <c r="DS21" i="5"/>
  <c r="DS32" i="5"/>
  <c r="DS30" i="5"/>
  <c r="DS28" i="5"/>
  <c r="DS26" i="5"/>
  <c r="DS24" i="5"/>
  <c r="DS22" i="5"/>
  <c r="DS20" i="5"/>
  <c r="DS19" i="5"/>
  <c r="DS17" i="5"/>
  <c r="DS15" i="5"/>
  <c r="DS13" i="5"/>
  <c r="DS18" i="5"/>
  <c r="DS16" i="5"/>
  <c r="DS14" i="5"/>
  <c r="DS12" i="5"/>
  <c r="DS10" i="5"/>
  <c r="DU31" i="5"/>
  <c r="DU29" i="5"/>
  <c r="DU27" i="5"/>
  <c r="DU25" i="5"/>
  <c r="DU23" i="5"/>
  <c r="DU21" i="5"/>
  <c r="DU32" i="5"/>
  <c r="DU30" i="5"/>
  <c r="DU28" i="5"/>
  <c r="DU26" i="5"/>
  <c r="DU24" i="5"/>
  <c r="DU22" i="5"/>
  <c r="DU20" i="5"/>
  <c r="DU19" i="5"/>
  <c r="DU17" i="5"/>
  <c r="DU15" i="5"/>
  <c r="DU13" i="5"/>
  <c r="DU18" i="5"/>
  <c r="DU16" i="5"/>
  <c r="DU14" i="5"/>
  <c r="DU12" i="5"/>
  <c r="DU10" i="5"/>
  <c r="DQ3" i="5"/>
  <c r="DS3" i="5"/>
  <c r="DU3" i="5"/>
  <c r="DK4" i="5"/>
  <c r="DP4" i="5"/>
  <c r="DR4" i="5"/>
  <c r="DT4" i="5"/>
  <c r="DV4" i="5"/>
  <c r="DQ5" i="5"/>
  <c r="DS5" i="5"/>
  <c r="DU5" i="5"/>
  <c r="DK6" i="5"/>
  <c r="DP6" i="5"/>
  <c r="DR6" i="5"/>
  <c r="DT6" i="5"/>
  <c r="DV6" i="5"/>
  <c r="DQ7" i="5"/>
  <c r="DS7" i="5"/>
  <c r="DU7" i="5"/>
  <c r="DK8" i="5"/>
  <c r="DR8" i="5"/>
  <c r="DV8" i="5"/>
  <c r="DQ9" i="5"/>
  <c r="DS9" i="5"/>
  <c r="DQ11" i="5"/>
  <c r="DU11" i="5"/>
  <c r="DK12" i="5"/>
  <c r="DK14" i="5"/>
  <c r="DK16" i="5"/>
  <c r="DK18" i="5"/>
  <c r="DK20" i="5"/>
  <c r="DP32" i="5"/>
  <c r="DP30" i="5"/>
  <c r="DP28" i="5"/>
  <c r="DP26" i="5"/>
  <c r="DP24" i="5"/>
  <c r="DP22" i="5"/>
  <c r="DP20" i="5"/>
  <c r="DP31" i="5"/>
  <c r="DP29" i="5"/>
  <c r="DP27" i="5"/>
  <c r="DP25" i="5"/>
  <c r="DP23" i="5"/>
  <c r="DP21" i="5"/>
  <c r="DP18" i="5"/>
  <c r="DP16" i="5"/>
  <c r="DP14" i="5"/>
  <c r="DP12" i="5"/>
  <c r="DP19" i="5"/>
  <c r="DP17" i="5"/>
  <c r="DP15" i="5"/>
  <c r="DP13" i="5"/>
  <c r="DP11" i="5"/>
  <c r="DR32" i="5"/>
  <c r="DR30" i="5"/>
  <c r="DR28" i="5"/>
  <c r="DR26" i="5"/>
  <c r="DR24" i="5"/>
  <c r="DR22" i="5"/>
  <c r="DR20" i="5"/>
  <c r="DR31" i="5"/>
  <c r="EE31" i="5" s="1"/>
  <c r="DR29" i="5"/>
  <c r="DR27" i="5"/>
  <c r="DR25" i="5"/>
  <c r="DR23" i="5"/>
  <c r="DR21" i="5"/>
  <c r="DR18" i="5"/>
  <c r="DR16" i="5"/>
  <c r="DR14" i="5"/>
  <c r="DR12" i="5"/>
  <c r="DR19" i="5"/>
  <c r="DR17" i="5"/>
  <c r="DR15" i="5"/>
  <c r="DR13" i="5"/>
  <c r="DR11" i="5"/>
  <c r="DT32" i="5"/>
  <c r="DT30" i="5"/>
  <c r="DT28" i="5"/>
  <c r="DT26" i="5"/>
  <c r="DT24" i="5"/>
  <c r="DT22" i="5"/>
  <c r="DT20" i="5"/>
  <c r="DT31" i="5"/>
  <c r="DT29" i="5"/>
  <c r="DT27" i="5"/>
  <c r="DT25" i="5"/>
  <c r="DT23" i="5"/>
  <c r="DT21" i="5"/>
  <c r="DT18" i="5"/>
  <c r="DT16" i="5"/>
  <c r="DT14" i="5"/>
  <c r="DT12" i="5"/>
  <c r="DT19" i="5"/>
  <c r="DT17" i="5"/>
  <c r="DT15" i="5"/>
  <c r="DT13" i="5"/>
  <c r="DT11" i="5"/>
  <c r="DT9" i="5"/>
  <c r="DV32" i="5"/>
  <c r="DV30" i="5"/>
  <c r="DV28" i="5"/>
  <c r="DV26" i="5"/>
  <c r="DV24" i="5"/>
  <c r="DV22" i="5"/>
  <c r="DV20" i="5"/>
  <c r="DV31" i="5"/>
  <c r="DV29" i="5"/>
  <c r="DV27" i="5"/>
  <c r="DV25" i="5"/>
  <c r="DV23" i="5"/>
  <c r="DV21" i="5"/>
  <c r="DV18" i="5"/>
  <c r="DV16" i="5"/>
  <c r="DV14" i="5"/>
  <c r="DV12" i="5"/>
  <c r="DV19" i="5"/>
  <c r="DV17" i="5"/>
  <c r="DV15" i="5"/>
  <c r="DV13" i="5"/>
  <c r="DV11" i="5"/>
  <c r="DV9" i="5"/>
  <c r="DP3" i="5"/>
  <c r="DR3" i="5"/>
  <c r="DT3" i="5"/>
  <c r="DV3" i="5"/>
  <c r="DQ4" i="5"/>
  <c r="DS4" i="5"/>
  <c r="DU4" i="5"/>
  <c r="DP5" i="5"/>
  <c r="DR5" i="5"/>
  <c r="DT5" i="5"/>
  <c r="DV5" i="5"/>
  <c r="DQ6" i="5"/>
  <c r="DS6" i="5"/>
  <c r="DU6" i="5"/>
  <c r="DP7" i="5"/>
  <c r="DR7" i="5"/>
  <c r="DT7" i="5"/>
  <c r="DV7" i="5"/>
  <c r="DQ8" i="5"/>
  <c r="DS8" i="5"/>
  <c r="DU8" i="5"/>
  <c r="DP9" i="5"/>
  <c r="DR9" i="5"/>
  <c r="DU9" i="5"/>
  <c r="DL10" i="5"/>
  <c r="DP10" i="5"/>
  <c r="DT10" i="5"/>
  <c r="DK11" i="5"/>
  <c r="DS11" i="5"/>
  <c r="DL12" i="5"/>
  <c r="DL13" i="5"/>
  <c r="DL14" i="5"/>
  <c r="DL15" i="5"/>
  <c r="DL16" i="5"/>
  <c r="DL17" i="5"/>
  <c r="DL18" i="5"/>
  <c r="DL19" i="5"/>
  <c r="DK13" i="5"/>
  <c r="DK15" i="5"/>
  <c r="DK17" i="5"/>
  <c r="DK19" i="5"/>
  <c r="DL20" i="5"/>
  <c r="EE21" i="5"/>
  <c r="DK22" i="5"/>
  <c r="DK24" i="5"/>
  <c r="EE32" i="5"/>
  <c r="DL21" i="5"/>
  <c r="DL22" i="5"/>
  <c r="DL23" i="5"/>
  <c r="DL24" i="5"/>
  <c r="DL25" i="5"/>
  <c r="DK21" i="5"/>
  <c r="DK23" i="5"/>
  <c r="DK25" i="5"/>
  <c r="DK27" i="5"/>
  <c r="DK29" i="5"/>
  <c r="DM29" i="5" s="1"/>
  <c r="DK31" i="5"/>
  <c r="DM31" i="5" s="1"/>
  <c r="DP32" i="4"/>
  <c r="DP30" i="4"/>
  <c r="DP28" i="4"/>
  <c r="EE28" i="4" s="1"/>
  <c r="DP26" i="4"/>
  <c r="DP31" i="4"/>
  <c r="DP29" i="4"/>
  <c r="DP27" i="4"/>
  <c r="DP25" i="4"/>
  <c r="DP23" i="4"/>
  <c r="DP21" i="4"/>
  <c r="DP24" i="4"/>
  <c r="DP20" i="4"/>
  <c r="DP19" i="4"/>
  <c r="DP17" i="4"/>
  <c r="DP15" i="4"/>
  <c r="DP13" i="4"/>
  <c r="DP11" i="4"/>
  <c r="DP22" i="4"/>
  <c r="DP18" i="4"/>
  <c r="DP16" i="4"/>
  <c r="DP14" i="4"/>
  <c r="DP12" i="4"/>
  <c r="DP10" i="4"/>
  <c r="DR32" i="4"/>
  <c r="DR30" i="4"/>
  <c r="DR28" i="4"/>
  <c r="DR26" i="4"/>
  <c r="DR31" i="4"/>
  <c r="DR29" i="4"/>
  <c r="DR27" i="4"/>
  <c r="DR25" i="4"/>
  <c r="DR23" i="4"/>
  <c r="DR21" i="4"/>
  <c r="DR22" i="4"/>
  <c r="DR19" i="4"/>
  <c r="DR17" i="4"/>
  <c r="DR15" i="4"/>
  <c r="DR13" i="4"/>
  <c r="DR11" i="4"/>
  <c r="DR24" i="4"/>
  <c r="DR20" i="4"/>
  <c r="DR18" i="4"/>
  <c r="DR16" i="4"/>
  <c r="DR14" i="4"/>
  <c r="DR12" i="4"/>
  <c r="DR10" i="4"/>
  <c r="DT32" i="4"/>
  <c r="DT30" i="4"/>
  <c r="DT28" i="4"/>
  <c r="DT26" i="4"/>
  <c r="DT31" i="4"/>
  <c r="DT29" i="4"/>
  <c r="DT27" i="4"/>
  <c r="DT25" i="4"/>
  <c r="DT23" i="4"/>
  <c r="DT21" i="4"/>
  <c r="DT24" i="4"/>
  <c r="DT20" i="4"/>
  <c r="DT19" i="4"/>
  <c r="DT17" i="4"/>
  <c r="DT15" i="4"/>
  <c r="DT13" i="4"/>
  <c r="DT11" i="4"/>
  <c r="DT22" i="4"/>
  <c r="DT18" i="4"/>
  <c r="DT16" i="4"/>
  <c r="DT14" i="4"/>
  <c r="DT12" i="4"/>
  <c r="DT10" i="4"/>
  <c r="DV32" i="4"/>
  <c r="DV30" i="4"/>
  <c r="DV28" i="4"/>
  <c r="DV26" i="4"/>
  <c r="DV31" i="4"/>
  <c r="DV29" i="4"/>
  <c r="DV27" i="4"/>
  <c r="DV25" i="4"/>
  <c r="DV23" i="4"/>
  <c r="DV21" i="4"/>
  <c r="DV22" i="4"/>
  <c r="DV19" i="4"/>
  <c r="DV17" i="4"/>
  <c r="DV15" i="4"/>
  <c r="DV13" i="4"/>
  <c r="DV11" i="4"/>
  <c r="DV24" i="4"/>
  <c r="DV20" i="4"/>
  <c r="DV18" i="4"/>
  <c r="DV16" i="4"/>
  <c r="DV14" i="4"/>
  <c r="DV12" i="4"/>
  <c r="DV10" i="4"/>
  <c r="DK3" i="4"/>
  <c r="DP3" i="4"/>
  <c r="DR3" i="4"/>
  <c r="DT3" i="4"/>
  <c r="DV3" i="4"/>
  <c r="DQ4" i="4"/>
  <c r="DS4" i="4"/>
  <c r="DU4" i="4"/>
  <c r="DK5" i="4"/>
  <c r="DP5" i="4"/>
  <c r="DR5" i="4"/>
  <c r="DT5" i="4"/>
  <c r="DV5" i="4"/>
  <c r="DQ6" i="4"/>
  <c r="DS6" i="4"/>
  <c r="DU6" i="4"/>
  <c r="DK7" i="4"/>
  <c r="DP7" i="4"/>
  <c r="DR7" i="4"/>
  <c r="DT7" i="4"/>
  <c r="DV7" i="4"/>
  <c r="DS8" i="4"/>
  <c r="DK9" i="4"/>
  <c r="DP9" i="4"/>
  <c r="DR9" i="4"/>
  <c r="DT9" i="4"/>
  <c r="DV9" i="4"/>
  <c r="DK10" i="4"/>
  <c r="DK20" i="4"/>
  <c r="DK22" i="4"/>
  <c r="DK24" i="4"/>
  <c r="DQ31" i="4"/>
  <c r="DQ29" i="4"/>
  <c r="DQ27" i="4"/>
  <c r="DQ32" i="4"/>
  <c r="DQ30" i="4"/>
  <c r="DQ28" i="4"/>
  <c r="DQ26" i="4"/>
  <c r="DQ24" i="4"/>
  <c r="DQ22" i="4"/>
  <c r="EE22" i="4" s="1"/>
  <c r="DQ20" i="4"/>
  <c r="DQ23" i="4"/>
  <c r="ED23" i="4" s="1"/>
  <c r="DQ18" i="4"/>
  <c r="DQ16" i="4"/>
  <c r="DQ14" i="4"/>
  <c r="DQ12" i="4"/>
  <c r="DQ25" i="4"/>
  <c r="DQ21" i="4"/>
  <c r="DQ19" i="4"/>
  <c r="DQ17" i="4"/>
  <c r="DQ15" i="4"/>
  <c r="DQ13" i="4"/>
  <c r="DQ11" i="4"/>
  <c r="DS31" i="4"/>
  <c r="DS29" i="4"/>
  <c r="DS27" i="4"/>
  <c r="DS32" i="4"/>
  <c r="DS30" i="4"/>
  <c r="DS28" i="4"/>
  <c r="DS26" i="4"/>
  <c r="DS24" i="4"/>
  <c r="DS22" i="4"/>
  <c r="DS20" i="4"/>
  <c r="DS25" i="4"/>
  <c r="DS21" i="4"/>
  <c r="DS18" i="4"/>
  <c r="DS16" i="4"/>
  <c r="DS14" i="4"/>
  <c r="DS12" i="4"/>
  <c r="DS23" i="4"/>
  <c r="DS19" i="4"/>
  <c r="DS17" i="4"/>
  <c r="DS15" i="4"/>
  <c r="DS13" i="4"/>
  <c r="DS11" i="4"/>
  <c r="DU31" i="4"/>
  <c r="DU29" i="4"/>
  <c r="DU27" i="4"/>
  <c r="DU32" i="4"/>
  <c r="DU30" i="4"/>
  <c r="DU28" i="4"/>
  <c r="DU26" i="4"/>
  <c r="DU24" i="4"/>
  <c r="DU22" i="4"/>
  <c r="DU20" i="4"/>
  <c r="DU23" i="4"/>
  <c r="DU18" i="4"/>
  <c r="DU16" i="4"/>
  <c r="DU14" i="4"/>
  <c r="DU12" i="4"/>
  <c r="DU10" i="4"/>
  <c r="DU25" i="4"/>
  <c r="DU21" i="4"/>
  <c r="DU19" i="4"/>
  <c r="EE19" i="4" s="1"/>
  <c r="DU17" i="4"/>
  <c r="DU15" i="4"/>
  <c r="DU13" i="4"/>
  <c r="DU11" i="4"/>
  <c r="DQ3" i="4"/>
  <c r="DS3" i="4"/>
  <c r="DU3" i="4"/>
  <c r="DP4" i="4"/>
  <c r="DR4" i="4"/>
  <c r="DT4" i="4"/>
  <c r="DV4" i="4"/>
  <c r="DQ5" i="4"/>
  <c r="DS5" i="4"/>
  <c r="DU5" i="4"/>
  <c r="DP6" i="4"/>
  <c r="DR6" i="4"/>
  <c r="DT6" i="4"/>
  <c r="DV6" i="4"/>
  <c r="DQ7" i="4"/>
  <c r="DS7" i="4"/>
  <c r="DU7" i="4"/>
  <c r="DP8" i="4"/>
  <c r="DR8" i="4"/>
  <c r="DT8" i="4"/>
  <c r="DV8" i="4"/>
  <c r="DQ9" i="4"/>
  <c r="DS9" i="4"/>
  <c r="DU9" i="4"/>
  <c r="DQ10" i="4"/>
  <c r="DK11" i="4"/>
  <c r="DL12" i="4"/>
  <c r="DK13" i="4"/>
  <c r="DL14" i="4"/>
  <c r="DK15" i="4"/>
  <c r="DL16" i="4"/>
  <c r="DK17" i="4"/>
  <c r="DL18" i="4"/>
  <c r="DK19" i="4"/>
  <c r="DL21" i="4"/>
  <c r="DL25" i="4"/>
  <c r="DL11" i="4"/>
  <c r="DK12" i="4"/>
  <c r="DL13" i="4"/>
  <c r="DK14" i="4"/>
  <c r="DL15" i="4"/>
  <c r="DK16" i="4"/>
  <c r="DL17" i="4"/>
  <c r="DK18" i="4"/>
  <c r="DL19" i="4"/>
  <c r="EE20" i="4"/>
  <c r="DL22" i="4"/>
  <c r="DK23" i="4"/>
  <c r="EE26" i="4"/>
  <c r="EE29" i="4"/>
  <c r="EE30" i="4"/>
  <c r="EE31" i="4"/>
  <c r="ED32" i="4"/>
  <c r="DL20" i="4"/>
  <c r="DK21" i="4"/>
  <c r="ED21" i="4"/>
  <c r="DL23" i="4"/>
  <c r="DL24" i="4"/>
  <c r="DK25" i="4"/>
  <c r="ED25" i="4"/>
  <c r="DK27" i="4"/>
  <c r="DK29" i="4"/>
  <c r="DM29" i="4" s="1"/>
  <c r="ED29" i="4"/>
  <c r="EF29" i="4" s="1"/>
  <c r="DK31" i="4"/>
  <c r="DM31" i="4" s="1"/>
  <c r="ED31" i="4"/>
  <c r="DL32" i="4"/>
  <c r="EE32" i="4"/>
  <c r="DU31" i="3"/>
  <c r="DU29" i="3"/>
  <c r="DU27" i="3"/>
  <c r="DU25" i="3"/>
  <c r="DU23" i="3"/>
  <c r="DU21" i="3"/>
  <c r="DU32" i="3"/>
  <c r="DU30" i="3"/>
  <c r="DU28" i="3"/>
  <c r="DU26" i="3"/>
  <c r="DU24" i="3"/>
  <c r="DU20" i="3"/>
  <c r="DU18" i="3"/>
  <c r="DU16" i="3"/>
  <c r="DU14" i="3"/>
  <c r="DU12" i="3"/>
  <c r="DU10" i="3"/>
  <c r="DU8" i="3"/>
  <c r="DU6" i="3"/>
  <c r="DU4" i="3"/>
  <c r="DU22" i="3"/>
  <c r="DU19" i="3"/>
  <c r="DU17" i="3"/>
  <c r="DU15" i="3"/>
  <c r="DU13" i="3"/>
  <c r="DK3" i="3"/>
  <c r="DQ5" i="3"/>
  <c r="DU5" i="3"/>
  <c r="DS7" i="3"/>
  <c r="DQ9" i="3"/>
  <c r="DU9" i="3"/>
  <c r="DP32" i="3"/>
  <c r="DP30" i="3"/>
  <c r="ED30" i="3" s="1"/>
  <c r="DP28" i="3"/>
  <c r="DP26" i="3"/>
  <c r="DP24" i="3"/>
  <c r="DP22" i="3"/>
  <c r="DP20" i="3"/>
  <c r="DP31" i="3"/>
  <c r="DP29" i="3"/>
  <c r="DP27" i="3"/>
  <c r="DP25" i="3"/>
  <c r="DP21" i="3"/>
  <c r="DP19" i="3"/>
  <c r="DP17" i="3"/>
  <c r="DP15" i="3"/>
  <c r="DP13" i="3"/>
  <c r="DP11" i="3"/>
  <c r="DP9" i="3"/>
  <c r="DP7" i="3"/>
  <c r="DP5" i="3"/>
  <c r="DP3" i="3"/>
  <c r="DP23" i="3"/>
  <c r="DP18" i="3"/>
  <c r="DP16" i="3"/>
  <c r="DP14" i="3"/>
  <c r="DP12" i="3"/>
  <c r="DR32" i="3"/>
  <c r="DR30" i="3"/>
  <c r="DR28" i="3"/>
  <c r="DR26" i="3"/>
  <c r="DR24" i="3"/>
  <c r="DR22" i="3"/>
  <c r="DR20" i="3"/>
  <c r="DR31" i="3"/>
  <c r="DR29" i="3"/>
  <c r="DR27" i="3"/>
  <c r="DR23" i="3"/>
  <c r="DR19" i="3"/>
  <c r="DR17" i="3"/>
  <c r="DR15" i="3"/>
  <c r="DR13" i="3"/>
  <c r="DR11" i="3"/>
  <c r="DR9" i="3"/>
  <c r="DR7" i="3"/>
  <c r="DR5" i="3"/>
  <c r="ED5" i="3" s="1"/>
  <c r="DR3" i="3"/>
  <c r="DR25" i="3"/>
  <c r="DR21" i="3"/>
  <c r="DR18" i="3"/>
  <c r="DR16" i="3"/>
  <c r="DR14" i="3"/>
  <c r="DR12" i="3"/>
  <c r="DT32" i="3"/>
  <c r="DT30" i="3"/>
  <c r="DT28" i="3"/>
  <c r="DT26" i="3"/>
  <c r="DT24" i="3"/>
  <c r="DT22" i="3"/>
  <c r="DT20" i="3"/>
  <c r="DT31" i="3"/>
  <c r="DT29" i="3"/>
  <c r="DT27" i="3"/>
  <c r="DT25" i="3"/>
  <c r="DT21" i="3"/>
  <c r="DT19" i="3"/>
  <c r="DT17" i="3"/>
  <c r="DT15" i="3"/>
  <c r="DT13" i="3"/>
  <c r="DT11" i="3"/>
  <c r="DT9" i="3"/>
  <c r="DT7" i="3"/>
  <c r="DT5" i="3"/>
  <c r="DT3" i="3"/>
  <c r="DT23" i="3"/>
  <c r="DT18" i="3"/>
  <c r="DT16" i="3"/>
  <c r="DT14" i="3"/>
  <c r="DT12" i="3"/>
  <c r="DV32" i="3"/>
  <c r="DV30" i="3"/>
  <c r="DV28" i="3"/>
  <c r="DV26" i="3"/>
  <c r="DV24" i="3"/>
  <c r="DV22" i="3"/>
  <c r="DV20" i="3"/>
  <c r="DV31" i="3"/>
  <c r="DV29" i="3"/>
  <c r="DV27" i="3"/>
  <c r="DV23" i="3"/>
  <c r="DV19" i="3"/>
  <c r="DV17" i="3"/>
  <c r="DV15" i="3"/>
  <c r="DV13" i="3"/>
  <c r="DV11" i="3"/>
  <c r="DV9" i="3"/>
  <c r="DV7" i="3"/>
  <c r="DV5" i="3"/>
  <c r="DV3" i="3"/>
  <c r="DV25" i="3"/>
  <c r="DV21" i="3"/>
  <c r="DV18" i="3"/>
  <c r="DV16" i="3"/>
  <c r="DV14" i="3"/>
  <c r="DV12" i="3"/>
  <c r="DL3" i="3"/>
  <c r="DQ3" i="3"/>
  <c r="DU3" i="3"/>
  <c r="DL4" i="3"/>
  <c r="DP4" i="3"/>
  <c r="DT4" i="3"/>
  <c r="DK5" i="3"/>
  <c r="DS5" i="3"/>
  <c r="DR6" i="3"/>
  <c r="DV6" i="3"/>
  <c r="DL7" i="3"/>
  <c r="DQ7" i="3"/>
  <c r="DU7" i="3"/>
  <c r="DL8" i="3"/>
  <c r="DP8" i="3"/>
  <c r="DT8" i="3"/>
  <c r="DK9" i="3"/>
  <c r="DR10" i="3"/>
  <c r="DV10" i="3"/>
  <c r="DU11" i="3"/>
  <c r="DK12" i="3"/>
  <c r="DK14" i="3"/>
  <c r="DK16" i="3"/>
  <c r="DK18" i="3"/>
  <c r="DK20" i="3"/>
  <c r="DK21" i="3"/>
  <c r="DK23" i="3"/>
  <c r="DK25" i="3"/>
  <c r="DQ31" i="3"/>
  <c r="DQ29" i="3"/>
  <c r="DQ27" i="3"/>
  <c r="DQ25" i="3"/>
  <c r="DQ23" i="3"/>
  <c r="DQ21" i="3"/>
  <c r="DQ32" i="3"/>
  <c r="DQ30" i="3"/>
  <c r="DQ28" i="3"/>
  <c r="DQ26" i="3"/>
  <c r="DQ24" i="3"/>
  <c r="DQ20" i="3"/>
  <c r="DQ18" i="3"/>
  <c r="DQ16" i="3"/>
  <c r="DQ14" i="3"/>
  <c r="DQ12" i="3"/>
  <c r="DQ10" i="3"/>
  <c r="DQ8" i="3"/>
  <c r="DQ6" i="3"/>
  <c r="DQ4" i="3"/>
  <c r="DQ22" i="3"/>
  <c r="DQ19" i="3"/>
  <c r="DQ17" i="3"/>
  <c r="DQ15" i="3"/>
  <c r="DQ13" i="3"/>
  <c r="DS31" i="3"/>
  <c r="ED31" i="3" s="1"/>
  <c r="DS29" i="3"/>
  <c r="DS27" i="3"/>
  <c r="DS25" i="3"/>
  <c r="DS23" i="3"/>
  <c r="DS21" i="3"/>
  <c r="DS32" i="3"/>
  <c r="DS30" i="3"/>
  <c r="DS28" i="3"/>
  <c r="DS26" i="3"/>
  <c r="DS22" i="3"/>
  <c r="DS18" i="3"/>
  <c r="DS16" i="3"/>
  <c r="DS14" i="3"/>
  <c r="DS12" i="3"/>
  <c r="DS10" i="3"/>
  <c r="DS8" i="3"/>
  <c r="DS6" i="3"/>
  <c r="DS4" i="3"/>
  <c r="DS24" i="3"/>
  <c r="DS20" i="3"/>
  <c r="DS19" i="3"/>
  <c r="DS17" i="3"/>
  <c r="DS15" i="3"/>
  <c r="DS13" i="3"/>
  <c r="DS3" i="3"/>
  <c r="DK11" i="3"/>
  <c r="DS11" i="3"/>
  <c r="DL12" i="3"/>
  <c r="DK13" i="3"/>
  <c r="DL14" i="3"/>
  <c r="DK15" i="3"/>
  <c r="DL16" i="3"/>
  <c r="DK17" i="3"/>
  <c r="DL18" i="3"/>
  <c r="DK19" i="3"/>
  <c r="DL20" i="3"/>
  <c r="DL13" i="3"/>
  <c r="DL15" i="3"/>
  <c r="DL17" i="3"/>
  <c r="DL19" i="3"/>
  <c r="DL23" i="3"/>
  <c r="DK24" i="3"/>
  <c r="ED28" i="3"/>
  <c r="EE32" i="3"/>
  <c r="DL21" i="3"/>
  <c r="DK22" i="3"/>
  <c r="DL24" i="3"/>
  <c r="DL25" i="3"/>
  <c r="DK27" i="3"/>
  <c r="DL28" i="3"/>
  <c r="EE28" i="3"/>
  <c r="DK29" i="3"/>
  <c r="DM29" i="3" s="1"/>
  <c r="DL30" i="3"/>
  <c r="EE30" i="3"/>
  <c r="DK31" i="3"/>
  <c r="DM31" i="3" s="1"/>
  <c r="C12" i="1"/>
  <c r="D11" i="1"/>
  <c r="DK4" i="2"/>
  <c r="DK5" i="2"/>
  <c r="DK6" i="2"/>
  <c r="DK7" i="2"/>
  <c r="DK8" i="2"/>
  <c r="DK9" i="2"/>
  <c r="DK10" i="2"/>
  <c r="DK11" i="2"/>
  <c r="DK12" i="2"/>
  <c r="DK13" i="2"/>
  <c r="DK14" i="2"/>
  <c r="DK15" i="2"/>
  <c r="DK16" i="2"/>
  <c r="DK17" i="2"/>
  <c r="DK18" i="2"/>
  <c r="DK19" i="2"/>
  <c r="DK20" i="2"/>
  <c r="DK21" i="2"/>
  <c r="DK22" i="2"/>
  <c r="DK23" i="2"/>
  <c r="DK24" i="2"/>
  <c r="DK25" i="2"/>
  <c r="DK26" i="2"/>
  <c r="DK27" i="2"/>
  <c r="DK28" i="2"/>
  <c r="DK29" i="2"/>
  <c r="DK30" i="2"/>
  <c r="DK31" i="2"/>
  <c r="DK32" i="2"/>
  <c r="DK3" i="2"/>
  <c r="DJ4" i="2"/>
  <c r="DJ5" i="2"/>
  <c r="DJ6" i="2"/>
  <c r="DJ7" i="2"/>
  <c r="DJ8" i="2"/>
  <c r="DJ9" i="2"/>
  <c r="DJ10" i="2"/>
  <c r="DJ11" i="2"/>
  <c r="DJ12" i="2"/>
  <c r="DJ13" i="2"/>
  <c r="DJ14" i="2"/>
  <c r="DJ15" i="2"/>
  <c r="DJ16" i="2"/>
  <c r="DJ17" i="2"/>
  <c r="DJ18" i="2"/>
  <c r="DJ19" i="2"/>
  <c r="DJ20" i="2"/>
  <c r="DJ21" i="2"/>
  <c r="DJ22" i="2"/>
  <c r="DJ23" i="2"/>
  <c r="DJ24" i="2"/>
  <c r="DJ25" i="2"/>
  <c r="DJ26" i="2"/>
  <c r="DJ27" i="2"/>
  <c r="DJ28" i="2"/>
  <c r="DJ29" i="2"/>
  <c r="DJ30" i="2"/>
  <c r="DJ31" i="2"/>
  <c r="DJ32" i="2"/>
  <c r="DJ3" i="2"/>
  <c r="DI4" i="2"/>
  <c r="DI5" i="2"/>
  <c r="DI6" i="2"/>
  <c r="DI7" i="2"/>
  <c r="DI8" i="2"/>
  <c r="DI9" i="2"/>
  <c r="DI10" i="2"/>
  <c r="DI11" i="2"/>
  <c r="DI12" i="2"/>
  <c r="DI13" i="2"/>
  <c r="DI14" i="2"/>
  <c r="DI15" i="2"/>
  <c r="DI16" i="2"/>
  <c r="DI17" i="2"/>
  <c r="DI18" i="2"/>
  <c r="DI19" i="2"/>
  <c r="DI20" i="2"/>
  <c r="DI21" i="2"/>
  <c r="DI22" i="2"/>
  <c r="DI23" i="2"/>
  <c r="DI24" i="2"/>
  <c r="DI25" i="2"/>
  <c r="DI26" i="2"/>
  <c r="DI27" i="2"/>
  <c r="DI28" i="2"/>
  <c r="DI29" i="2"/>
  <c r="DI30" i="2"/>
  <c r="DI31" i="2"/>
  <c r="DI32" i="2"/>
  <c r="DI3" i="2"/>
  <c r="DH4" i="2"/>
  <c r="DH5" i="2"/>
  <c r="DH6" i="2"/>
  <c r="DH7" i="2"/>
  <c r="DH8" i="2"/>
  <c r="DH9" i="2"/>
  <c r="DH10" i="2"/>
  <c r="DH11" i="2"/>
  <c r="DH12" i="2"/>
  <c r="DH13" i="2"/>
  <c r="DH14" i="2"/>
  <c r="DH15" i="2"/>
  <c r="DH16" i="2"/>
  <c r="DH17" i="2"/>
  <c r="DH18" i="2"/>
  <c r="DH19" i="2"/>
  <c r="DH20" i="2"/>
  <c r="DH21" i="2"/>
  <c r="DH22" i="2"/>
  <c r="DH23" i="2"/>
  <c r="DH24" i="2"/>
  <c r="DH25" i="2"/>
  <c r="DH26" i="2"/>
  <c r="DH27" i="2"/>
  <c r="DH28" i="2"/>
  <c r="DH29" i="2"/>
  <c r="DH30" i="2"/>
  <c r="DH31" i="2"/>
  <c r="DH32" i="2"/>
  <c r="DH3" i="2"/>
  <c r="DG4" i="2"/>
  <c r="DG5" i="2"/>
  <c r="DG6" i="2"/>
  <c r="DG7" i="2"/>
  <c r="DG8" i="2"/>
  <c r="DG9" i="2"/>
  <c r="DG10" i="2"/>
  <c r="DG11" i="2"/>
  <c r="DG12" i="2"/>
  <c r="DG13" i="2"/>
  <c r="DG14" i="2"/>
  <c r="DG15" i="2"/>
  <c r="DG16" i="2"/>
  <c r="DG17" i="2"/>
  <c r="DG18" i="2"/>
  <c r="DG19" i="2"/>
  <c r="DG20" i="2"/>
  <c r="DG21" i="2"/>
  <c r="DG22" i="2"/>
  <c r="DG23" i="2"/>
  <c r="DG24" i="2"/>
  <c r="DG25" i="2"/>
  <c r="DG26" i="2"/>
  <c r="DG27" i="2"/>
  <c r="DG28" i="2"/>
  <c r="DG29" i="2"/>
  <c r="DG30" i="2"/>
  <c r="DG31" i="2"/>
  <c r="DG32" i="2"/>
  <c r="DG3" i="2"/>
  <c r="DF4" i="2"/>
  <c r="DF5" i="2"/>
  <c r="DF6" i="2"/>
  <c r="DF7" i="2"/>
  <c r="DF8" i="2"/>
  <c r="DF9" i="2"/>
  <c r="DF10" i="2"/>
  <c r="DF11" i="2"/>
  <c r="DF12" i="2"/>
  <c r="DF13" i="2"/>
  <c r="DF14" i="2"/>
  <c r="DF15" i="2"/>
  <c r="DF16" i="2"/>
  <c r="DF17" i="2"/>
  <c r="DF18" i="2"/>
  <c r="DF19" i="2"/>
  <c r="DF20" i="2"/>
  <c r="DF21" i="2"/>
  <c r="DF22" i="2"/>
  <c r="DF23" i="2"/>
  <c r="DF24" i="2"/>
  <c r="DF25" i="2"/>
  <c r="DF26" i="2"/>
  <c r="DF27" i="2"/>
  <c r="DF28" i="2"/>
  <c r="DF29" i="2"/>
  <c r="DF30" i="2"/>
  <c r="DF31" i="2"/>
  <c r="DF32" i="2"/>
  <c r="DF3" i="2"/>
  <c r="DE4" i="2"/>
  <c r="DE5" i="2"/>
  <c r="DE6" i="2"/>
  <c r="DE7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E20" i="2"/>
  <c r="DE21" i="2"/>
  <c r="DE22" i="2"/>
  <c r="DE23" i="2"/>
  <c r="DE24" i="2"/>
  <c r="DE25" i="2"/>
  <c r="DE26" i="2"/>
  <c r="DE27" i="2"/>
  <c r="DE28" i="2"/>
  <c r="DE29" i="2"/>
  <c r="DE30" i="2"/>
  <c r="DE31" i="2"/>
  <c r="DE32" i="2"/>
  <c r="DE3" i="2"/>
  <c r="DD4" i="2"/>
  <c r="DD5" i="2"/>
  <c r="DD6" i="2"/>
  <c r="DD7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D24" i="2"/>
  <c r="DD25" i="2"/>
  <c r="DD26" i="2"/>
  <c r="DD27" i="2"/>
  <c r="DD28" i="2"/>
  <c r="DD29" i="2"/>
  <c r="DD30" i="2"/>
  <c r="DD31" i="2"/>
  <c r="DD32" i="2"/>
  <c r="DD3" i="2"/>
  <c r="DC4" i="2"/>
  <c r="DC5" i="2"/>
  <c r="DC6" i="2"/>
  <c r="DC7" i="2"/>
  <c r="DC8" i="2"/>
  <c r="DC9" i="2"/>
  <c r="DC10" i="2"/>
  <c r="DC11" i="2"/>
  <c r="DC12" i="2"/>
  <c r="DC13" i="2"/>
  <c r="DC14" i="2"/>
  <c r="DC15" i="2"/>
  <c r="DC16" i="2"/>
  <c r="DC17" i="2"/>
  <c r="DC18" i="2"/>
  <c r="DC19" i="2"/>
  <c r="DC20" i="2"/>
  <c r="DC21" i="2"/>
  <c r="DC22" i="2"/>
  <c r="DC23" i="2"/>
  <c r="DC24" i="2"/>
  <c r="DC25" i="2"/>
  <c r="DC26" i="2"/>
  <c r="DC27" i="2"/>
  <c r="DC28" i="2"/>
  <c r="DC29" i="2"/>
  <c r="DC30" i="2"/>
  <c r="DC31" i="2"/>
  <c r="DC32" i="2"/>
  <c r="DC3" i="2"/>
  <c r="DB4" i="2"/>
  <c r="DB5" i="2"/>
  <c r="DB6" i="2"/>
  <c r="DB7" i="2"/>
  <c r="DB8" i="2"/>
  <c r="DB9" i="2"/>
  <c r="DB10" i="2"/>
  <c r="DB11" i="2"/>
  <c r="DB12" i="2"/>
  <c r="DB13" i="2"/>
  <c r="DB14" i="2"/>
  <c r="DB15" i="2"/>
  <c r="DB16" i="2"/>
  <c r="DB17" i="2"/>
  <c r="DB18" i="2"/>
  <c r="DB19" i="2"/>
  <c r="DB20" i="2"/>
  <c r="DB21" i="2"/>
  <c r="DB22" i="2"/>
  <c r="DB23" i="2"/>
  <c r="DB24" i="2"/>
  <c r="DB25" i="2"/>
  <c r="DB26" i="2"/>
  <c r="DB27" i="2"/>
  <c r="DB28" i="2"/>
  <c r="DB29" i="2"/>
  <c r="DB30" i="2"/>
  <c r="DB31" i="2"/>
  <c r="DB32" i="2"/>
  <c r="DB3" i="2"/>
  <c r="DA4" i="2"/>
  <c r="DA5" i="2"/>
  <c r="DA6" i="2"/>
  <c r="DA7" i="2"/>
  <c r="DA8" i="2"/>
  <c r="DA9" i="2"/>
  <c r="DA10" i="2"/>
  <c r="DA11" i="2"/>
  <c r="DA12" i="2"/>
  <c r="DA13" i="2"/>
  <c r="DA14" i="2"/>
  <c r="DA15" i="2"/>
  <c r="DA16" i="2"/>
  <c r="DA17" i="2"/>
  <c r="DA18" i="2"/>
  <c r="DA19" i="2"/>
  <c r="DA20" i="2"/>
  <c r="DA21" i="2"/>
  <c r="DA22" i="2"/>
  <c r="DA23" i="2"/>
  <c r="DA24" i="2"/>
  <c r="DA25" i="2"/>
  <c r="DA26" i="2"/>
  <c r="DA27" i="2"/>
  <c r="DA28" i="2"/>
  <c r="DA29" i="2"/>
  <c r="DA30" i="2"/>
  <c r="DA31" i="2"/>
  <c r="DA32" i="2"/>
  <c r="DA3" i="2"/>
  <c r="CZ4" i="2"/>
  <c r="CZ5" i="2"/>
  <c r="CZ6" i="2"/>
  <c r="CZ7" i="2"/>
  <c r="CZ8" i="2"/>
  <c r="CZ9" i="2"/>
  <c r="CZ10" i="2"/>
  <c r="CZ11" i="2"/>
  <c r="CZ12" i="2"/>
  <c r="CZ13" i="2"/>
  <c r="CZ14" i="2"/>
  <c r="CZ15" i="2"/>
  <c r="CZ16" i="2"/>
  <c r="CZ17" i="2"/>
  <c r="CZ18" i="2"/>
  <c r="CZ19" i="2"/>
  <c r="CZ20" i="2"/>
  <c r="CZ21" i="2"/>
  <c r="CZ22" i="2"/>
  <c r="CZ23" i="2"/>
  <c r="CZ24" i="2"/>
  <c r="CZ25" i="2"/>
  <c r="CZ26" i="2"/>
  <c r="CZ27" i="2"/>
  <c r="CZ28" i="2"/>
  <c r="CZ29" i="2"/>
  <c r="CZ30" i="2"/>
  <c r="CZ31" i="2"/>
  <c r="CZ32" i="2"/>
  <c r="CZ3" i="2"/>
  <c r="CY4" i="2"/>
  <c r="CY5" i="2"/>
  <c r="CY6" i="2"/>
  <c r="CY7" i="2"/>
  <c r="CY8" i="2"/>
  <c r="CY9" i="2"/>
  <c r="CY10" i="2"/>
  <c r="CY11" i="2"/>
  <c r="CY12" i="2"/>
  <c r="CY13" i="2"/>
  <c r="CY14" i="2"/>
  <c r="CY15" i="2"/>
  <c r="CY16" i="2"/>
  <c r="CY17" i="2"/>
  <c r="CY18" i="2"/>
  <c r="CY19" i="2"/>
  <c r="CY20" i="2"/>
  <c r="CY21" i="2"/>
  <c r="CY22" i="2"/>
  <c r="CY23" i="2"/>
  <c r="CY24" i="2"/>
  <c r="CY25" i="2"/>
  <c r="CY26" i="2"/>
  <c r="CY27" i="2"/>
  <c r="CY28" i="2"/>
  <c r="CY29" i="2"/>
  <c r="CY30" i="2"/>
  <c r="CY31" i="2"/>
  <c r="CY32" i="2"/>
  <c r="CY3" i="2"/>
  <c r="CX4" i="2"/>
  <c r="CX5" i="2"/>
  <c r="CX6" i="2"/>
  <c r="CX7" i="2"/>
  <c r="CX8" i="2"/>
  <c r="CX9" i="2"/>
  <c r="CX10" i="2"/>
  <c r="CX11" i="2"/>
  <c r="CX12" i="2"/>
  <c r="CX13" i="2"/>
  <c r="CX14" i="2"/>
  <c r="CX15" i="2"/>
  <c r="CX16" i="2"/>
  <c r="CX17" i="2"/>
  <c r="CX18" i="2"/>
  <c r="CX19" i="2"/>
  <c r="CX20" i="2"/>
  <c r="CX21" i="2"/>
  <c r="CX22" i="2"/>
  <c r="CX23" i="2"/>
  <c r="CX24" i="2"/>
  <c r="CX25" i="2"/>
  <c r="CX26" i="2"/>
  <c r="CX27" i="2"/>
  <c r="CX28" i="2"/>
  <c r="CX29" i="2"/>
  <c r="CX30" i="2"/>
  <c r="CX31" i="2"/>
  <c r="CX32" i="2"/>
  <c r="CX3" i="2"/>
  <c r="CW4" i="2"/>
  <c r="CW5" i="2"/>
  <c r="CW6" i="2"/>
  <c r="CW7" i="2"/>
  <c r="CW8" i="2"/>
  <c r="CW9" i="2"/>
  <c r="CW10" i="2"/>
  <c r="CW11" i="2"/>
  <c r="CW12" i="2"/>
  <c r="CW13" i="2"/>
  <c r="CW14" i="2"/>
  <c r="CW15" i="2"/>
  <c r="CW16" i="2"/>
  <c r="CW17" i="2"/>
  <c r="CW18" i="2"/>
  <c r="CW19" i="2"/>
  <c r="CW20" i="2"/>
  <c r="CW21" i="2"/>
  <c r="CW22" i="2"/>
  <c r="CW23" i="2"/>
  <c r="CW24" i="2"/>
  <c r="CW25" i="2"/>
  <c r="CW26" i="2"/>
  <c r="CW27" i="2"/>
  <c r="CW28" i="2"/>
  <c r="DM28" i="2" s="1"/>
  <c r="CW29" i="2"/>
  <c r="DM29" i="2" s="1"/>
  <c r="CW30" i="2"/>
  <c r="DM30" i="2" s="1"/>
  <c r="CW31" i="2"/>
  <c r="DM31" i="2" s="1"/>
  <c r="CW32" i="2"/>
  <c r="DM32" i="2" s="1"/>
  <c r="CW3" i="2"/>
  <c r="ED2" i="2"/>
  <c r="EC2" i="2"/>
  <c r="EB2" i="2"/>
  <c r="EA2" i="2"/>
  <c r="DZ2" i="2"/>
  <c r="DY2" i="2"/>
  <c r="DX2" i="2"/>
  <c r="DW2" i="2"/>
  <c r="DV2" i="2"/>
  <c r="DU2" i="2"/>
  <c r="DT2" i="2"/>
  <c r="DS2" i="2"/>
  <c r="DR2" i="2"/>
  <c r="DQ2" i="2"/>
  <c r="DP2" i="2"/>
  <c r="DK2" i="2"/>
  <c r="DJ2" i="2"/>
  <c r="DI2" i="2"/>
  <c r="DH2" i="2"/>
  <c r="DG2" i="2"/>
  <c r="DF2" i="2"/>
  <c r="DE2" i="2"/>
  <c r="DD2" i="2"/>
  <c r="DC2" i="2"/>
  <c r="DB2" i="2"/>
  <c r="DA2" i="2"/>
  <c r="CZ2" i="2"/>
  <c r="CY2" i="2"/>
  <c r="CX2" i="2"/>
  <c r="CW2" i="2"/>
  <c r="CQ26" i="2"/>
  <c r="CR26" i="2"/>
  <c r="CS26" i="2"/>
  <c r="CT26" i="2"/>
  <c r="CU26" i="2"/>
  <c r="CQ27" i="2"/>
  <c r="CR27" i="2"/>
  <c r="CS27" i="2"/>
  <c r="CT27" i="2"/>
  <c r="CU27" i="2"/>
  <c r="CQ28" i="2"/>
  <c r="CR28" i="2"/>
  <c r="CS28" i="2"/>
  <c r="CT28" i="2"/>
  <c r="CU28" i="2"/>
  <c r="CQ29" i="2"/>
  <c r="CR29" i="2"/>
  <c r="CS29" i="2"/>
  <c r="CT29" i="2"/>
  <c r="CU29" i="2"/>
  <c r="CQ30" i="2"/>
  <c r="CP30" i="2" s="1"/>
  <c r="CR30" i="2"/>
  <c r="CS30" i="2"/>
  <c r="CT30" i="2"/>
  <c r="CU30" i="2"/>
  <c r="CQ31" i="2"/>
  <c r="CR31" i="2"/>
  <c r="CS31" i="2"/>
  <c r="CT31" i="2"/>
  <c r="CU31" i="2"/>
  <c r="CQ32" i="2"/>
  <c r="CP32" i="2" s="1"/>
  <c r="CR32" i="2"/>
  <c r="CS32" i="2"/>
  <c r="CT32" i="2"/>
  <c r="CU32" i="2"/>
  <c r="CQ4" i="2"/>
  <c r="CR4" i="2"/>
  <c r="CS4" i="2"/>
  <c r="CT4" i="2"/>
  <c r="CU4" i="2"/>
  <c r="CQ5" i="2"/>
  <c r="CR5" i="2"/>
  <c r="CS5" i="2"/>
  <c r="CT5" i="2"/>
  <c r="CU5" i="2"/>
  <c r="CQ6" i="2"/>
  <c r="CR6" i="2"/>
  <c r="CS6" i="2"/>
  <c r="CT6" i="2"/>
  <c r="CU6" i="2"/>
  <c r="CQ7" i="2"/>
  <c r="CR7" i="2"/>
  <c r="CS7" i="2"/>
  <c r="CT7" i="2"/>
  <c r="CU7" i="2"/>
  <c r="CQ8" i="2"/>
  <c r="CR8" i="2"/>
  <c r="CS8" i="2"/>
  <c r="CT8" i="2"/>
  <c r="CU8" i="2"/>
  <c r="CQ9" i="2"/>
  <c r="CR9" i="2"/>
  <c r="CS9" i="2"/>
  <c r="CT9" i="2"/>
  <c r="CU9" i="2"/>
  <c r="CQ10" i="2"/>
  <c r="CR10" i="2"/>
  <c r="CS10" i="2"/>
  <c r="CT10" i="2"/>
  <c r="CU10" i="2"/>
  <c r="CQ11" i="2"/>
  <c r="CR11" i="2"/>
  <c r="CS11" i="2"/>
  <c r="CT11" i="2"/>
  <c r="CU11" i="2"/>
  <c r="CQ12" i="2"/>
  <c r="CR12" i="2"/>
  <c r="CS12" i="2"/>
  <c r="CT12" i="2"/>
  <c r="CU12" i="2"/>
  <c r="CQ13" i="2"/>
  <c r="CR13" i="2"/>
  <c r="CS13" i="2"/>
  <c r="CT13" i="2"/>
  <c r="CU13" i="2"/>
  <c r="CQ14" i="2"/>
  <c r="CR14" i="2"/>
  <c r="CS14" i="2"/>
  <c r="CT14" i="2"/>
  <c r="CU14" i="2"/>
  <c r="CQ15" i="2"/>
  <c r="CR15" i="2"/>
  <c r="CS15" i="2"/>
  <c r="CT15" i="2"/>
  <c r="CU15" i="2"/>
  <c r="CQ16" i="2"/>
  <c r="CR16" i="2"/>
  <c r="CS16" i="2"/>
  <c r="CT16" i="2"/>
  <c r="CU16" i="2"/>
  <c r="CQ17" i="2"/>
  <c r="CR17" i="2"/>
  <c r="CS17" i="2"/>
  <c r="CT17" i="2"/>
  <c r="CU17" i="2"/>
  <c r="CQ18" i="2"/>
  <c r="CR18" i="2"/>
  <c r="CS18" i="2"/>
  <c r="CT18" i="2"/>
  <c r="CU18" i="2"/>
  <c r="CQ19" i="2"/>
  <c r="CR19" i="2"/>
  <c r="CS19" i="2"/>
  <c r="CT19" i="2"/>
  <c r="CU19" i="2"/>
  <c r="CQ20" i="2"/>
  <c r="CR20" i="2"/>
  <c r="CS20" i="2"/>
  <c r="CT20" i="2"/>
  <c r="CU20" i="2"/>
  <c r="CQ21" i="2"/>
  <c r="CR21" i="2"/>
  <c r="CS21" i="2"/>
  <c r="CT21" i="2"/>
  <c r="CU21" i="2"/>
  <c r="CQ22" i="2"/>
  <c r="CR22" i="2"/>
  <c r="CS22" i="2"/>
  <c r="CT22" i="2"/>
  <c r="CU22" i="2"/>
  <c r="CQ23" i="2"/>
  <c r="CR23" i="2"/>
  <c r="CS23" i="2"/>
  <c r="CT23" i="2"/>
  <c r="CU23" i="2"/>
  <c r="CQ24" i="2"/>
  <c r="CR24" i="2"/>
  <c r="CS24" i="2"/>
  <c r="CT24" i="2"/>
  <c r="CU24" i="2"/>
  <c r="CQ25" i="2"/>
  <c r="CR25" i="2"/>
  <c r="CS25" i="2"/>
  <c r="CT25" i="2"/>
  <c r="CU25" i="2"/>
  <c r="CR3" i="2"/>
  <c r="CS3" i="2"/>
  <c r="CT3" i="2"/>
  <c r="CU3" i="2"/>
  <c r="CQ3" i="2"/>
  <c r="CP3" i="2" s="1"/>
  <c r="CP22" i="2" l="1"/>
  <c r="CP18" i="2"/>
  <c r="CP14" i="2"/>
  <c r="CP10" i="2"/>
  <c r="CP6" i="2"/>
  <c r="CP31" i="2"/>
  <c r="CP29" i="2"/>
  <c r="CP27" i="2"/>
  <c r="DM3" i="2"/>
  <c r="DM25" i="2"/>
  <c r="DM21" i="2"/>
  <c r="DM17" i="2"/>
  <c r="DM13" i="2"/>
  <c r="DM9" i="2"/>
  <c r="DM5" i="2"/>
  <c r="ED27" i="3"/>
  <c r="EE7" i="3"/>
  <c r="ED22" i="3"/>
  <c r="EE23" i="4"/>
  <c r="ED16" i="6"/>
  <c r="EE27" i="6"/>
  <c r="EE28" i="6"/>
  <c r="EE32" i="6"/>
  <c r="ED23" i="11"/>
  <c r="ED27" i="11"/>
  <c r="ED31" i="11"/>
  <c r="ED15" i="10"/>
  <c r="CP28" i="2"/>
  <c r="DM24" i="2"/>
  <c r="D12" i="1"/>
  <c r="C13" i="1" s="1"/>
  <c r="F44" i="25"/>
  <c r="EE4" i="3"/>
  <c r="ED20" i="3"/>
  <c r="ED24" i="3"/>
  <c r="ED12" i="4"/>
  <c r="ED16" i="4"/>
  <c r="EE13" i="4"/>
  <c r="EE17" i="4"/>
  <c r="ED25" i="5"/>
  <c r="EE29" i="5"/>
  <c r="ED29" i="5"/>
  <c r="EE28" i="5"/>
  <c r="EE30" i="6"/>
  <c r="EE17" i="10"/>
  <c r="EE25" i="10"/>
  <c r="ED20" i="9"/>
  <c r="EE19" i="9"/>
  <c r="ED11" i="9"/>
  <c r="ED3" i="9"/>
  <c r="ED27" i="9"/>
  <c r="ED4" i="8"/>
  <c r="EE11" i="8"/>
  <c r="EE19" i="8"/>
  <c r="EE27" i="8"/>
  <c r="ED31" i="8"/>
  <c r="DM27" i="14"/>
  <c r="DM23" i="14"/>
  <c r="DM22" i="14"/>
  <c r="DM18" i="14"/>
  <c r="DM15" i="14"/>
  <c r="ED15" i="14"/>
  <c r="EE32" i="12"/>
  <c r="DM11" i="14"/>
  <c r="DM26" i="14"/>
  <c r="ED10" i="4"/>
  <c r="ED7" i="4"/>
  <c r="EE6" i="4"/>
  <c r="ED11" i="4"/>
  <c r="ED19" i="4"/>
  <c r="EE27" i="4"/>
  <c r="EE26" i="11"/>
  <c r="ED16" i="10"/>
  <c r="EE19" i="10"/>
  <c r="EE27" i="10"/>
  <c r="EE23" i="10"/>
  <c r="EE31" i="10"/>
  <c r="EE28" i="8"/>
  <c r="DM4" i="8"/>
  <c r="DM24" i="14"/>
  <c r="DM20" i="14"/>
  <c r="EE18" i="14"/>
  <c r="EE21" i="14"/>
  <c r="DM12" i="14"/>
  <c r="DM10" i="14"/>
  <c r="DM4" i="14"/>
  <c r="ED27" i="14"/>
  <c r="EE31" i="14"/>
  <c r="DM3" i="14"/>
  <c r="E26" i="26" s="1"/>
  <c r="ED6" i="6"/>
  <c r="ED8" i="6"/>
  <c r="ED28" i="6"/>
  <c r="ED25" i="12"/>
  <c r="ED17" i="12"/>
  <c r="ED9" i="12"/>
  <c r="EE30" i="12"/>
  <c r="ED21" i="12"/>
  <c r="ED13" i="12"/>
  <c r="ED5" i="12"/>
  <c r="ED30" i="12"/>
  <c r="EF30" i="12" s="1"/>
  <c r="EE23" i="12"/>
  <c r="EE15" i="12"/>
  <c r="EE7" i="12"/>
  <c r="ED32" i="12"/>
  <c r="EF32" i="12" s="1"/>
  <c r="EE27" i="12"/>
  <c r="EE19" i="12"/>
  <c r="EE11" i="12"/>
  <c r="EE3" i="12"/>
  <c r="EE28" i="12"/>
  <c r="ED27" i="12"/>
  <c r="CP26" i="2"/>
  <c r="DM20" i="2"/>
  <c r="DM16" i="2"/>
  <c r="DM12" i="2"/>
  <c r="DM8" i="2"/>
  <c r="DM4" i="2"/>
  <c r="CP24" i="2"/>
  <c r="CP20" i="2"/>
  <c r="CP16" i="2"/>
  <c r="CP12" i="2"/>
  <c r="CP8" i="2"/>
  <c r="CP4" i="2"/>
  <c r="DM27" i="2"/>
  <c r="DM23" i="2"/>
  <c r="DM19" i="2"/>
  <c r="DM15" i="2"/>
  <c r="DM11" i="2"/>
  <c r="DM7" i="2"/>
  <c r="DM26" i="2"/>
  <c r="DM22" i="2"/>
  <c r="DM18" i="2"/>
  <c r="DM14" i="2"/>
  <c r="DM10" i="2"/>
  <c r="DM6" i="2"/>
  <c r="CP25" i="2"/>
  <c r="CP21" i="2"/>
  <c r="CP17" i="2"/>
  <c r="CP13" i="2"/>
  <c r="CP9" i="2"/>
  <c r="CP5" i="2"/>
  <c r="CP23" i="2"/>
  <c r="CP19" i="2"/>
  <c r="CP15" i="2"/>
  <c r="CP11" i="2"/>
  <c r="CP7" i="2"/>
  <c r="EE26" i="3"/>
  <c r="ED19" i="3"/>
  <c r="ED29" i="3"/>
  <c r="ED3" i="3"/>
  <c r="EE15" i="3"/>
  <c r="EE16" i="3"/>
  <c r="EE13" i="3"/>
  <c r="EE21" i="3"/>
  <c r="EE31" i="3"/>
  <c r="EE20" i="3"/>
  <c r="EE25" i="3"/>
  <c r="ED13" i="3"/>
  <c r="ED10" i="3"/>
  <c r="EE18" i="3"/>
  <c r="ED15" i="3"/>
  <c r="EE11" i="3"/>
  <c r="EE19" i="3"/>
  <c r="EF19" i="3" s="1"/>
  <c r="EE12" i="3"/>
  <c r="EE23" i="3"/>
  <c r="ED9" i="3"/>
  <c r="EE17" i="3"/>
  <c r="EE27" i="3"/>
  <c r="ED11" i="3"/>
  <c r="EE29" i="3"/>
  <c r="ED17" i="3"/>
  <c r="EE6" i="3"/>
  <c r="EE14" i="3"/>
  <c r="EE24" i="3"/>
  <c r="ED8" i="3"/>
  <c r="ED7" i="3"/>
  <c r="EE3" i="3"/>
  <c r="ED9" i="4"/>
  <c r="ED13" i="4"/>
  <c r="EE21" i="4"/>
  <c r="EE16" i="4"/>
  <c r="ED3" i="4"/>
  <c r="ED15" i="4"/>
  <c r="EE25" i="4"/>
  <c r="EE18" i="4"/>
  <c r="ED18" i="4"/>
  <c r="EE15" i="4"/>
  <c r="EE24" i="4"/>
  <c r="ED27" i="4"/>
  <c r="ED5" i="4"/>
  <c r="ED17" i="4"/>
  <c r="EE12" i="4"/>
  <c r="EE14" i="4"/>
  <c r="ED14" i="4"/>
  <c r="EE7" i="4"/>
  <c r="EE5" i="4"/>
  <c r="EE3" i="4"/>
  <c r="EF31" i="4"/>
  <c r="EE11" i="4"/>
  <c r="EE9" i="4"/>
  <c r="EE23" i="5"/>
  <c r="EE20" i="5"/>
  <c r="ED15" i="5"/>
  <c r="EE26" i="5"/>
  <c r="ED13" i="5"/>
  <c r="ED31" i="5"/>
  <c r="EF31" i="5" s="1"/>
  <c r="ED19" i="5"/>
  <c r="EE27" i="5"/>
  <c r="ED21" i="5"/>
  <c r="ED11" i="5"/>
  <c r="ED17" i="5"/>
  <c r="EE24" i="5"/>
  <c r="EE8" i="5"/>
  <c r="ED23" i="5"/>
  <c r="EE30" i="5"/>
  <c r="EE25" i="5"/>
  <c r="EF29" i="5"/>
  <c r="EE22" i="5"/>
  <c r="ED27" i="5"/>
  <c r="EF27" i="5" s="1"/>
  <c r="ED6" i="5"/>
  <c r="EE19" i="5"/>
  <c r="EE6" i="5"/>
  <c r="EE4" i="5"/>
  <c r="EE13" i="5"/>
  <c r="EE11" i="5"/>
  <c r="ED10" i="5"/>
  <c r="EE15" i="5"/>
  <c r="ED4" i="5"/>
  <c r="EE17" i="5"/>
  <c r="ED19" i="14"/>
  <c r="EE27" i="14"/>
  <c r="ED23" i="14"/>
  <c r="ED31" i="14"/>
  <c r="EF31" i="14"/>
  <c r="DM21" i="14"/>
  <c r="ED10" i="14"/>
  <c r="ED21" i="14"/>
  <c r="EF21" i="14" s="1"/>
  <c r="EE29" i="14"/>
  <c r="EE22" i="14"/>
  <c r="EE30" i="14"/>
  <c r="EE17" i="14"/>
  <c r="EE25" i="14"/>
  <c r="EE26" i="14"/>
  <c r="EE20" i="14"/>
  <c r="EE24" i="14"/>
  <c r="EE32" i="14"/>
  <c r="EE23" i="14"/>
  <c r="DM25" i="14"/>
  <c r="EE19" i="14"/>
  <c r="EE28" i="14"/>
  <c r="EF27" i="14"/>
  <c r="EF23" i="14"/>
  <c r="ED16" i="14"/>
  <c r="ED11" i="14"/>
  <c r="ED29" i="14"/>
  <c r="EF29" i="14" s="1"/>
  <c r="ED25" i="14"/>
  <c r="ED17" i="14"/>
  <c r="DM14" i="14"/>
  <c r="EE12" i="14"/>
  <c r="ED6" i="14"/>
  <c r="ED4" i="14"/>
  <c r="EE16" i="14"/>
  <c r="ED8" i="14"/>
  <c r="EE7" i="14"/>
  <c r="EE15" i="14"/>
  <c r="EF15" i="14" s="1"/>
  <c r="EE10" i="14"/>
  <c r="EF10" i="14" s="1"/>
  <c r="EE8" i="14"/>
  <c r="EE6" i="14"/>
  <c r="EE4" i="14"/>
  <c r="EE27" i="13"/>
  <c r="ED28" i="13"/>
  <c r="ED20" i="13"/>
  <c r="ED12" i="13"/>
  <c r="ED26" i="13"/>
  <c r="ED18" i="13"/>
  <c r="ED10" i="13"/>
  <c r="EE32" i="13"/>
  <c r="EE31" i="13"/>
  <c r="EE30" i="13"/>
  <c r="EE28" i="13"/>
  <c r="EE26" i="13"/>
  <c r="EE24" i="13"/>
  <c r="EE22" i="13"/>
  <c r="EE20" i="13"/>
  <c r="EE18" i="13"/>
  <c r="EE16" i="13"/>
  <c r="EE14" i="13"/>
  <c r="EE12" i="13"/>
  <c r="EE10" i="13"/>
  <c r="EE8" i="13"/>
  <c r="EE6" i="13"/>
  <c r="EE4" i="13"/>
  <c r="ED30" i="13"/>
  <c r="ED22" i="13"/>
  <c r="ED14" i="13"/>
  <c r="ED6" i="13"/>
  <c r="ED24" i="13"/>
  <c r="ED16" i="13"/>
  <c r="ED8" i="13"/>
  <c r="EE7" i="13"/>
  <c r="ED32" i="13"/>
  <c r="ED4" i="13"/>
  <c r="EE5" i="11"/>
  <c r="ED11" i="11"/>
  <c r="ED19" i="11"/>
  <c r="EE20" i="11"/>
  <c r="ED13" i="11"/>
  <c r="EE27" i="11"/>
  <c r="EE22" i="11"/>
  <c r="EE21" i="11"/>
  <c r="EE29" i="11"/>
  <c r="EE31" i="11"/>
  <c r="EE25" i="11"/>
  <c r="EE23" i="11"/>
  <c r="EE8" i="11"/>
  <c r="ED7" i="11"/>
  <c r="EE15" i="11"/>
  <c r="ED29" i="11"/>
  <c r="EF29" i="11" s="1"/>
  <c r="ED25" i="11"/>
  <c r="ED21" i="11"/>
  <c r="EE9" i="11"/>
  <c r="EE30" i="11"/>
  <c r="ED15" i="11"/>
  <c r="ED17" i="11"/>
  <c r="EF31" i="11"/>
  <c r="ED3" i="11"/>
  <c r="EE11" i="11"/>
  <c r="EE19" i="11"/>
  <c r="EE15" i="10"/>
  <c r="ED11" i="10"/>
  <c r="ED3" i="10"/>
  <c r="ED9" i="10"/>
  <c r="ED17" i="10"/>
  <c r="ED25" i="10"/>
  <c r="EE24" i="10"/>
  <c r="EE32" i="10"/>
  <c r="EE13" i="10"/>
  <c r="EE11" i="10"/>
  <c r="EE9" i="10"/>
  <c r="EE7" i="10"/>
  <c r="EE5" i="10"/>
  <c r="EE3" i="10"/>
  <c r="ED19" i="10"/>
  <c r="ED27" i="10"/>
  <c r="EE18" i="10"/>
  <c r="EE26" i="10"/>
  <c r="ED13" i="10"/>
  <c r="ED5" i="10"/>
  <c r="ED21" i="10"/>
  <c r="ED29" i="10"/>
  <c r="EF29" i="10" s="1"/>
  <c r="EE20" i="10"/>
  <c r="EE28" i="10"/>
  <c r="ED7" i="10"/>
  <c r="ED23" i="10"/>
  <c r="ED31" i="10"/>
  <c r="EF31" i="10" s="1"/>
  <c r="EE22" i="10"/>
  <c r="EE30" i="10"/>
  <c r="ED31" i="9"/>
  <c r="ED29" i="9"/>
  <c r="ED18" i="9"/>
  <c r="EE24" i="9"/>
  <c r="EE23" i="9"/>
  <c r="ED16" i="9"/>
  <c r="EE15" i="9"/>
  <c r="ED7" i="9"/>
  <c r="ED25" i="9"/>
  <c r="EE16" i="9"/>
  <c r="ED17" i="9"/>
  <c r="EE9" i="9"/>
  <c r="EE27" i="9"/>
  <c r="EE22" i="9"/>
  <c r="EE20" i="9"/>
  <c r="EE25" i="9"/>
  <c r="ED22" i="9"/>
  <c r="ED21" i="9"/>
  <c r="EE13" i="9"/>
  <c r="EE5" i="9"/>
  <c r="EE31" i="9"/>
  <c r="EE18" i="9"/>
  <c r="DM26" i="8"/>
  <c r="EE6" i="8"/>
  <c r="ED9" i="8"/>
  <c r="EF9" i="8" s="1"/>
  <c r="ED11" i="8"/>
  <c r="EF11" i="8" s="1"/>
  <c r="ED19" i="8"/>
  <c r="EF19" i="8" s="1"/>
  <c r="ED27" i="8"/>
  <c r="EF27" i="8" s="1"/>
  <c r="DM7" i="8"/>
  <c r="EE4" i="8"/>
  <c r="EF4" i="8" s="1"/>
  <c r="DM27" i="8"/>
  <c r="DM3" i="8"/>
  <c r="ED15" i="8"/>
  <c r="ED23" i="8"/>
  <c r="EE5" i="8"/>
  <c r="EE12" i="8"/>
  <c r="EE20" i="8"/>
  <c r="ED17" i="8"/>
  <c r="EF17" i="8" s="1"/>
  <c r="ED25" i="8"/>
  <c r="EF25" i="8" s="1"/>
  <c r="EE31" i="8"/>
  <c r="EF31" i="8" s="1"/>
  <c r="EE23" i="8"/>
  <c r="EE15" i="8"/>
  <c r="EE8" i="8"/>
  <c r="EE16" i="8"/>
  <c r="EE24" i="8"/>
  <c r="EE32" i="8"/>
  <c r="ED13" i="8"/>
  <c r="EF13" i="8" s="1"/>
  <c r="ED21" i="8"/>
  <c r="EF21" i="8" s="1"/>
  <c r="ED29" i="8"/>
  <c r="EF29" i="8" s="1"/>
  <c r="DM6" i="8"/>
  <c r="DM5" i="8"/>
  <c r="ED20" i="7"/>
  <c r="ED12" i="7"/>
  <c r="ED4" i="7"/>
  <c r="ED26" i="7"/>
  <c r="ED18" i="7"/>
  <c r="ED10" i="7"/>
  <c r="ED31" i="7"/>
  <c r="ED30" i="7"/>
  <c r="EE29" i="7"/>
  <c r="ED22" i="7"/>
  <c r="EE21" i="7"/>
  <c r="ED14" i="7"/>
  <c r="EE13" i="7"/>
  <c r="ED6" i="7"/>
  <c r="EE5" i="7"/>
  <c r="ED24" i="7"/>
  <c r="ED16" i="7"/>
  <c r="ED8" i="7"/>
  <c r="ED32" i="7"/>
  <c r="EE25" i="7"/>
  <c r="EE17" i="7"/>
  <c r="EE9" i="7"/>
  <c r="EE32" i="7"/>
  <c r="EE30" i="7"/>
  <c r="EE28" i="7"/>
  <c r="EF28" i="7" s="1"/>
  <c r="EE26" i="7"/>
  <c r="EE24" i="7"/>
  <c r="EE22" i="7"/>
  <c r="EE20" i="7"/>
  <c r="EE18" i="7"/>
  <c r="EE16" i="7"/>
  <c r="EE14" i="7"/>
  <c r="EE12" i="7"/>
  <c r="EE10" i="7"/>
  <c r="EE8" i="7"/>
  <c r="EE6" i="7"/>
  <c r="EE4" i="7"/>
  <c r="ED4" i="6"/>
  <c r="ED19" i="6"/>
  <c r="ED14" i="6"/>
  <c r="EE22" i="6"/>
  <c r="EE25" i="6"/>
  <c r="EE12" i="6"/>
  <c r="EE6" i="6"/>
  <c r="EE9" i="6"/>
  <c r="EE17" i="6"/>
  <c r="EE8" i="6"/>
  <c r="ED27" i="6"/>
  <c r="EE24" i="6"/>
  <c r="ED7" i="6"/>
  <c r="ED25" i="6"/>
  <c r="EE14" i="6"/>
  <c r="ED12" i="6"/>
  <c r="EE20" i="6"/>
  <c r="ED23" i="6"/>
  <c r="EE11" i="6"/>
  <c r="EE16" i="6"/>
  <c r="EE13" i="6"/>
  <c r="EE29" i="6"/>
  <c r="ED10" i="6"/>
  <c r="ED18" i="6"/>
  <c r="EE21" i="6"/>
  <c r="ED29" i="6"/>
  <c r="EE26" i="6"/>
  <c r="ED21" i="6"/>
  <c r="EE10" i="6"/>
  <c r="EE18" i="6"/>
  <c r="EE15" i="6"/>
  <c r="DQ5" i="2"/>
  <c r="DQ7" i="2"/>
  <c r="DQ9" i="2"/>
  <c r="DQ11" i="2"/>
  <c r="DQ13" i="2"/>
  <c r="DQ15" i="2"/>
  <c r="DQ17" i="2"/>
  <c r="DQ19" i="2"/>
  <c r="DQ21" i="2"/>
  <c r="DQ23" i="2"/>
  <c r="DQ25" i="2"/>
  <c r="DQ27" i="2"/>
  <c r="DQ29" i="2"/>
  <c r="DQ31" i="2"/>
  <c r="DQ3" i="2"/>
  <c r="DQ4" i="2"/>
  <c r="DQ6" i="2"/>
  <c r="DQ8" i="2"/>
  <c r="DQ10" i="2"/>
  <c r="DQ12" i="2"/>
  <c r="DQ14" i="2"/>
  <c r="DQ16" i="2"/>
  <c r="DQ18" i="2"/>
  <c r="DQ20" i="2"/>
  <c r="DQ22" i="2"/>
  <c r="DQ24" i="2"/>
  <c r="DQ26" i="2"/>
  <c r="DQ28" i="2"/>
  <c r="DQ30" i="2"/>
  <c r="DQ32" i="2"/>
  <c r="DS5" i="2"/>
  <c r="DS7" i="2"/>
  <c r="DS9" i="2"/>
  <c r="DS11" i="2"/>
  <c r="DS13" i="2"/>
  <c r="DS15" i="2"/>
  <c r="DS17" i="2"/>
  <c r="DS19" i="2"/>
  <c r="DS21" i="2"/>
  <c r="DS23" i="2"/>
  <c r="DS25" i="2"/>
  <c r="DS27" i="2"/>
  <c r="DS29" i="2"/>
  <c r="DS31" i="2"/>
  <c r="DS3" i="2"/>
  <c r="DS4" i="2"/>
  <c r="DS6" i="2"/>
  <c r="DS8" i="2"/>
  <c r="DS10" i="2"/>
  <c r="DS12" i="2"/>
  <c r="DS14" i="2"/>
  <c r="DS16" i="2"/>
  <c r="DS18" i="2"/>
  <c r="DS20" i="2"/>
  <c r="DS22" i="2"/>
  <c r="DS24" i="2"/>
  <c r="DS26" i="2"/>
  <c r="DS28" i="2"/>
  <c r="DS30" i="2"/>
  <c r="DS32" i="2"/>
  <c r="DU5" i="2"/>
  <c r="DU7" i="2"/>
  <c r="DU9" i="2"/>
  <c r="DU11" i="2"/>
  <c r="DU13" i="2"/>
  <c r="DU15" i="2"/>
  <c r="DU17" i="2"/>
  <c r="DU19" i="2"/>
  <c r="DU21" i="2"/>
  <c r="DU23" i="2"/>
  <c r="DU25" i="2"/>
  <c r="DU27" i="2"/>
  <c r="DU4" i="2"/>
  <c r="DU6" i="2"/>
  <c r="DU8" i="2"/>
  <c r="DU10" i="2"/>
  <c r="DU12" i="2"/>
  <c r="DU14" i="2"/>
  <c r="DU16" i="2"/>
  <c r="DU18" i="2"/>
  <c r="DU20" i="2"/>
  <c r="DU22" i="2"/>
  <c r="DU24" i="2"/>
  <c r="DU26" i="2"/>
  <c r="DU29" i="2"/>
  <c r="DU31" i="2"/>
  <c r="DU3" i="2"/>
  <c r="DU28" i="2"/>
  <c r="DU30" i="2"/>
  <c r="DU32" i="2"/>
  <c r="DW4" i="2"/>
  <c r="DW6" i="2"/>
  <c r="DW8" i="2"/>
  <c r="DW10" i="2"/>
  <c r="DW12" i="2"/>
  <c r="DW14" i="2"/>
  <c r="DW16" i="2"/>
  <c r="DW18" i="2"/>
  <c r="DW20" i="2"/>
  <c r="DW22" i="2"/>
  <c r="DW24" i="2"/>
  <c r="DW26" i="2"/>
  <c r="DW28" i="2"/>
  <c r="DW30" i="2"/>
  <c r="DW32" i="2"/>
  <c r="DW5" i="2"/>
  <c r="DW7" i="2"/>
  <c r="DW9" i="2"/>
  <c r="DW11" i="2"/>
  <c r="DW13" i="2"/>
  <c r="DW15" i="2"/>
  <c r="DW17" i="2"/>
  <c r="DW19" i="2"/>
  <c r="DW21" i="2"/>
  <c r="DW23" i="2"/>
  <c r="DW25" i="2"/>
  <c r="DW27" i="2"/>
  <c r="DW29" i="2"/>
  <c r="DW31" i="2"/>
  <c r="DW3" i="2"/>
  <c r="DL3" i="2"/>
  <c r="DL31" i="2"/>
  <c r="DN31" i="2" s="1"/>
  <c r="DL29" i="2"/>
  <c r="DN29" i="2" s="1"/>
  <c r="DL27" i="2"/>
  <c r="DL25" i="2"/>
  <c r="DL23" i="2"/>
  <c r="DL21" i="2"/>
  <c r="DL19" i="2"/>
  <c r="DL17" i="2"/>
  <c r="DL15" i="2"/>
  <c r="DL13" i="2"/>
  <c r="DL11" i="2"/>
  <c r="DL9" i="2"/>
  <c r="DL7" i="2"/>
  <c r="DL5" i="2"/>
  <c r="DR5" i="2"/>
  <c r="DR7" i="2"/>
  <c r="DR9" i="2"/>
  <c r="DR11" i="2"/>
  <c r="DR13" i="2"/>
  <c r="DR15" i="2"/>
  <c r="DR17" i="2"/>
  <c r="DR19" i="2"/>
  <c r="DR21" i="2"/>
  <c r="DR23" i="2"/>
  <c r="DR25" i="2"/>
  <c r="DR27" i="2"/>
  <c r="DR29" i="2"/>
  <c r="DR31" i="2"/>
  <c r="DR3" i="2"/>
  <c r="DR4" i="2"/>
  <c r="DR6" i="2"/>
  <c r="DR8" i="2"/>
  <c r="DR10" i="2"/>
  <c r="DR12" i="2"/>
  <c r="DR14" i="2"/>
  <c r="DR16" i="2"/>
  <c r="DR18" i="2"/>
  <c r="DR20" i="2"/>
  <c r="DR22" i="2"/>
  <c r="DR24" i="2"/>
  <c r="DR26" i="2"/>
  <c r="DR28" i="2"/>
  <c r="DR30" i="2"/>
  <c r="DR32" i="2"/>
  <c r="DT5" i="2"/>
  <c r="DT7" i="2"/>
  <c r="DT9" i="2"/>
  <c r="DT11" i="2"/>
  <c r="DT13" i="2"/>
  <c r="DT15" i="2"/>
  <c r="DT17" i="2"/>
  <c r="DT19" i="2"/>
  <c r="DT21" i="2"/>
  <c r="DT23" i="2"/>
  <c r="DT25" i="2"/>
  <c r="DT27" i="2"/>
  <c r="DT29" i="2"/>
  <c r="DT31" i="2"/>
  <c r="DT3" i="2"/>
  <c r="DT4" i="2"/>
  <c r="DT6" i="2"/>
  <c r="DT8" i="2"/>
  <c r="DT10" i="2"/>
  <c r="DT12" i="2"/>
  <c r="DT14" i="2"/>
  <c r="DT16" i="2"/>
  <c r="DT18" i="2"/>
  <c r="DT20" i="2"/>
  <c r="DT22" i="2"/>
  <c r="DT24" i="2"/>
  <c r="DT26" i="2"/>
  <c r="DT28" i="2"/>
  <c r="DT30" i="2"/>
  <c r="DT32" i="2"/>
  <c r="DV5" i="2"/>
  <c r="DV7" i="2"/>
  <c r="DV9" i="2"/>
  <c r="DV11" i="2"/>
  <c r="DV13" i="2"/>
  <c r="DV15" i="2"/>
  <c r="DV17" i="2"/>
  <c r="DV19" i="2"/>
  <c r="DV21" i="2"/>
  <c r="DV23" i="2"/>
  <c r="DV25" i="2"/>
  <c r="DV27" i="2"/>
  <c r="DV29" i="2"/>
  <c r="DV31" i="2"/>
  <c r="DV3" i="2"/>
  <c r="DV4" i="2"/>
  <c r="DV6" i="2"/>
  <c r="DV8" i="2"/>
  <c r="DV10" i="2"/>
  <c r="DV12" i="2"/>
  <c r="DV14" i="2"/>
  <c r="DV16" i="2"/>
  <c r="DV18" i="2"/>
  <c r="DV20" i="2"/>
  <c r="DV22" i="2"/>
  <c r="DV24" i="2"/>
  <c r="DV26" i="2"/>
  <c r="DV28" i="2"/>
  <c r="DV30" i="2"/>
  <c r="DV32" i="2"/>
  <c r="DL32" i="2"/>
  <c r="DN32" i="2" s="1"/>
  <c r="DL30" i="2"/>
  <c r="DN30" i="2" s="1"/>
  <c r="DL28" i="2"/>
  <c r="DN28" i="2" s="1"/>
  <c r="DL26" i="2"/>
  <c r="DL24" i="2"/>
  <c r="DL22" i="2"/>
  <c r="DL20" i="2"/>
  <c r="DL18" i="2"/>
  <c r="DL16" i="2"/>
  <c r="DL14" i="2"/>
  <c r="DL12" i="2"/>
  <c r="DL10" i="2"/>
  <c r="DL8" i="2"/>
  <c r="DL6" i="2"/>
  <c r="DL4" i="2"/>
  <c r="CV23" i="2"/>
  <c r="CV21" i="2"/>
  <c r="CV19" i="2"/>
  <c r="CV17" i="2"/>
  <c r="CV15" i="2"/>
  <c r="CV13" i="2"/>
  <c r="CV11" i="2"/>
  <c r="CV9" i="2"/>
  <c r="CV7" i="2"/>
  <c r="CV5" i="2"/>
  <c r="CV32" i="2"/>
  <c r="CV30" i="2"/>
  <c r="CV28" i="2"/>
  <c r="CV26" i="2"/>
  <c r="CV3" i="2"/>
  <c r="CV25" i="2"/>
  <c r="CV24" i="2"/>
  <c r="CV22" i="2"/>
  <c r="CV20" i="2"/>
  <c r="CV18" i="2"/>
  <c r="CV16" i="2"/>
  <c r="CV14" i="2"/>
  <c r="CV12" i="2"/>
  <c r="CV10" i="2"/>
  <c r="CV8" i="2"/>
  <c r="CV6" i="2"/>
  <c r="CV4" i="2"/>
  <c r="CV31" i="2"/>
  <c r="CV29" i="2"/>
  <c r="CV27" i="2"/>
  <c r="EF32" i="13"/>
  <c r="ED14" i="14"/>
  <c r="ED9" i="14"/>
  <c r="ED5" i="14"/>
  <c r="ED3" i="14"/>
  <c r="EE13" i="14"/>
  <c r="ED18" i="14"/>
  <c r="EF18" i="14" s="1"/>
  <c r="ED22" i="14"/>
  <c r="EF22" i="14" s="1"/>
  <c r="ED26" i="14"/>
  <c r="EF26" i="14" s="1"/>
  <c r="ED30" i="14"/>
  <c r="EF30" i="14" s="1"/>
  <c r="ED29" i="13"/>
  <c r="ED25" i="13"/>
  <c r="ED21" i="13"/>
  <c r="ED17" i="13"/>
  <c r="ED13" i="13"/>
  <c r="ED9" i="13"/>
  <c r="ED5" i="13"/>
  <c r="ED3" i="13"/>
  <c r="DM17" i="14"/>
  <c r="ED12" i="14"/>
  <c r="EF12" i="14" s="1"/>
  <c r="EE11" i="14"/>
  <c r="EF11" i="14" s="1"/>
  <c r="EE9" i="14"/>
  <c r="EE5" i="14"/>
  <c r="EE3" i="13"/>
  <c r="ED31" i="13"/>
  <c r="EF31" i="13" s="1"/>
  <c r="ED31" i="12"/>
  <c r="EF31" i="12" s="1"/>
  <c r="EE3" i="14"/>
  <c r="EE29" i="13"/>
  <c r="EE25" i="13"/>
  <c r="EE21" i="13"/>
  <c r="EE17" i="13"/>
  <c r="EE13" i="13"/>
  <c r="EE9" i="13"/>
  <c r="EE5" i="13"/>
  <c r="ED28" i="12"/>
  <c r="EF28" i="12" s="1"/>
  <c r="EE25" i="12"/>
  <c r="ED24" i="12"/>
  <c r="EE21" i="12"/>
  <c r="ED20" i="12"/>
  <c r="EE17" i="12"/>
  <c r="ED16" i="12"/>
  <c r="EE13" i="12"/>
  <c r="ED12" i="12"/>
  <c r="EE9" i="12"/>
  <c r="ED8" i="12"/>
  <c r="EE5" i="12"/>
  <c r="ED4" i="12"/>
  <c r="ED23" i="12"/>
  <c r="EE20" i="12"/>
  <c r="ED19" i="12"/>
  <c r="EE16" i="12"/>
  <c r="ED15" i="12"/>
  <c r="EE12" i="12"/>
  <c r="ED11" i="12"/>
  <c r="EE8" i="12"/>
  <c r="ED7" i="12"/>
  <c r="EE4" i="12"/>
  <c r="ED3" i="12"/>
  <c r="ED7" i="14"/>
  <c r="ED20" i="14"/>
  <c r="EF20" i="14" s="1"/>
  <c r="ED24" i="14"/>
  <c r="ED28" i="14"/>
  <c r="EF28" i="14" s="1"/>
  <c r="ED32" i="14"/>
  <c r="EF32" i="14" s="1"/>
  <c r="ED27" i="13"/>
  <c r="ED23" i="13"/>
  <c r="ED19" i="13"/>
  <c r="ED15" i="13"/>
  <c r="ED11" i="13"/>
  <c r="ED7" i="13"/>
  <c r="EE14" i="14"/>
  <c r="ED13" i="14"/>
  <c r="ED29" i="12"/>
  <c r="EF29" i="12" s="1"/>
  <c r="EE23" i="13"/>
  <c r="EE19" i="13"/>
  <c r="EE15" i="13"/>
  <c r="EE11" i="13"/>
  <c r="ED26" i="12"/>
  <c r="ED22" i="12"/>
  <c r="ED18" i="12"/>
  <c r="ED14" i="12"/>
  <c r="ED10" i="12"/>
  <c r="ED6" i="12"/>
  <c r="EE26" i="12"/>
  <c r="EE24" i="12"/>
  <c r="EE22" i="12"/>
  <c r="EE18" i="12"/>
  <c r="EE14" i="12"/>
  <c r="EE10" i="12"/>
  <c r="EE6" i="12"/>
  <c r="ED10" i="11"/>
  <c r="ED14" i="11"/>
  <c r="ED18" i="11"/>
  <c r="ED22" i="11"/>
  <c r="ED26" i="11"/>
  <c r="ED30" i="11"/>
  <c r="EF30" i="11" s="1"/>
  <c r="EE18" i="11"/>
  <c r="EE17" i="11"/>
  <c r="EE14" i="11"/>
  <c r="EE13" i="11"/>
  <c r="EE10" i="11"/>
  <c r="ED9" i="11"/>
  <c r="EE7" i="11"/>
  <c r="ED6" i="11"/>
  <c r="EE3" i="11"/>
  <c r="ED12" i="10"/>
  <c r="ED8" i="10"/>
  <c r="ED4" i="10"/>
  <c r="EE6" i="11"/>
  <c r="ED5" i="11"/>
  <c r="ED8" i="11"/>
  <c r="ED20" i="10"/>
  <c r="ED24" i="10"/>
  <c r="ED28" i="10"/>
  <c r="EF28" i="10" s="1"/>
  <c r="ED32" i="10"/>
  <c r="EF32" i="10" s="1"/>
  <c r="ED30" i="9"/>
  <c r="EE12" i="10"/>
  <c r="EE8" i="10"/>
  <c r="EE4" i="10"/>
  <c r="EE21" i="9"/>
  <c r="EE17" i="9"/>
  <c r="EE11" i="9"/>
  <c r="ED10" i="9"/>
  <c r="EE7" i="9"/>
  <c r="ED6" i="9"/>
  <c r="EE3" i="9"/>
  <c r="ED3" i="8"/>
  <c r="ED10" i="8"/>
  <c r="ED14" i="8"/>
  <c r="ED18" i="8"/>
  <c r="ED22" i="8"/>
  <c r="ED26" i="8"/>
  <c r="ED30" i="8"/>
  <c r="EE7" i="8"/>
  <c r="ED27" i="7"/>
  <c r="ED23" i="7"/>
  <c r="ED19" i="7"/>
  <c r="ED15" i="7"/>
  <c r="ED11" i="7"/>
  <c r="ED7" i="7"/>
  <c r="ED3" i="7"/>
  <c r="ED23" i="9"/>
  <c r="ED19" i="9"/>
  <c r="ED15" i="9"/>
  <c r="ED13" i="9"/>
  <c r="EE10" i="9"/>
  <c r="ED9" i="9"/>
  <c r="EE6" i="9"/>
  <c r="ED5" i="9"/>
  <c r="EE30" i="8"/>
  <c r="EE26" i="8"/>
  <c r="DM22" i="8"/>
  <c r="DM18" i="8"/>
  <c r="DM14" i="8"/>
  <c r="DM10" i="8"/>
  <c r="EE3" i="8"/>
  <c r="EE31" i="7"/>
  <c r="EF31" i="7" s="1"/>
  <c r="EE27" i="7"/>
  <c r="EE23" i="7"/>
  <c r="EE19" i="7"/>
  <c r="EE15" i="7"/>
  <c r="EE11" i="7"/>
  <c r="EE7" i="7"/>
  <c r="EE3" i="7"/>
  <c r="ED12" i="11"/>
  <c r="ED16" i="11"/>
  <c r="ED20" i="11"/>
  <c r="ED24" i="11"/>
  <c r="ED28" i="11"/>
  <c r="EF28" i="11" s="1"/>
  <c r="ED32" i="11"/>
  <c r="EF32" i="11" s="1"/>
  <c r="EE16" i="11"/>
  <c r="EE12" i="11"/>
  <c r="ED4" i="11"/>
  <c r="ED14" i="10"/>
  <c r="ED10" i="10"/>
  <c r="ED6" i="10"/>
  <c r="EE4" i="11"/>
  <c r="EE16" i="10"/>
  <c r="ED18" i="10"/>
  <c r="ED22" i="10"/>
  <c r="ED26" i="10"/>
  <c r="ED30" i="10"/>
  <c r="EF31" i="9"/>
  <c r="EF29" i="9"/>
  <c r="ED28" i="9"/>
  <c r="ED32" i="9"/>
  <c r="EE14" i="10"/>
  <c r="EE10" i="10"/>
  <c r="EE6" i="10"/>
  <c r="EE32" i="9"/>
  <c r="EE30" i="9"/>
  <c r="EE28" i="9"/>
  <c r="EE26" i="9"/>
  <c r="ED24" i="9"/>
  <c r="ED14" i="9"/>
  <c r="ED12" i="9"/>
  <c r="ED8" i="9"/>
  <c r="ED4" i="9"/>
  <c r="DM25" i="8"/>
  <c r="DM23" i="8"/>
  <c r="DM21" i="8"/>
  <c r="DM19" i="8"/>
  <c r="DM17" i="8"/>
  <c r="DM15" i="8"/>
  <c r="DM13" i="8"/>
  <c r="DM11" i="8"/>
  <c r="DM9" i="8"/>
  <c r="ED5" i="8"/>
  <c r="EF5" i="8" s="1"/>
  <c r="ED8" i="8"/>
  <c r="EF8" i="8" s="1"/>
  <c r="ED12" i="8"/>
  <c r="EF12" i="8" s="1"/>
  <c r="ED16" i="8"/>
  <c r="EF16" i="8" s="1"/>
  <c r="ED20" i="8"/>
  <c r="ED24" i="8"/>
  <c r="ED28" i="8"/>
  <c r="EF28" i="8" s="1"/>
  <c r="ED32" i="8"/>
  <c r="EF32" i="8" s="1"/>
  <c r="ED29" i="7"/>
  <c r="EF29" i="7" s="1"/>
  <c r="ED25" i="7"/>
  <c r="ED21" i="7"/>
  <c r="ED17" i="7"/>
  <c r="ED13" i="7"/>
  <c r="ED9" i="7"/>
  <c r="ED5" i="7"/>
  <c r="EE14" i="9"/>
  <c r="EE12" i="9"/>
  <c r="EE8" i="9"/>
  <c r="EE4" i="9"/>
  <c r="DM24" i="8"/>
  <c r="EE22" i="8"/>
  <c r="DM20" i="8"/>
  <c r="EE18" i="8"/>
  <c r="DM16" i="8"/>
  <c r="EE14" i="8"/>
  <c r="DM12" i="8"/>
  <c r="EE10" i="8"/>
  <c r="DM8" i="8"/>
  <c r="ED7" i="8"/>
  <c r="ED6" i="8"/>
  <c r="EF6" i="8" s="1"/>
  <c r="EE7" i="6"/>
  <c r="ED5" i="6"/>
  <c r="ED3" i="6"/>
  <c r="ED9" i="6"/>
  <c r="ED13" i="6"/>
  <c r="ED17" i="6"/>
  <c r="ED20" i="6"/>
  <c r="ED24" i="6"/>
  <c r="ED32" i="6"/>
  <c r="EF32" i="6" s="1"/>
  <c r="EE3" i="6"/>
  <c r="EF31" i="6"/>
  <c r="EF30" i="6"/>
  <c r="EF28" i="6"/>
  <c r="EE4" i="6"/>
  <c r="ED11" i="6"/>
  <c r="ED15" i="6"/>
  <c r="EE19" i="6"/>
  <c r="ED22" i="6"/>
  <c r="ED26" i="6"/>
  <c r="EE5" i="6"/>
  <c r="ED7" i="5"/>
  <c r="ED3" i="5"/>
  <c r="ED12" i="5"/>
  <c r="ED16" i="5"/>
  <c r="ED20" i="5"/>
  <c r="ED24" i="5"/>
  <c r="ED28" i="5"/>
  <c r="EF28" i="5" s="1"/>
  <c r="ED32" i="5"/>
  <c r="EF32" i="5" s="1"/>
  <c r="EE16" i="5"/>
  <c r="EE12" i="5"/>
  <c r="EE10" i="5"/>
  <c r="ED8" i="5"/>
  <c r="EE7" i="5"/>
  <c r="EE9" i="5"/>
  <c r="ED5" i="5"/>
  <c r="ED14" i="5"/>
  <c r="ED18" i="5"/>
  <c r="ED22" i="5"/>
  <c r="ED26" i="5"/>
  <c r="ED30" i="5"/>
  <c r="EE18" i="5"/>
  <c r="EE14" i="5"/>
  <c r="ED9" i="5"/>
  <c r="EE5" i="5"/>
  <c r="EE3" i="5"/>
  <c r="EF32" i="4"/>
  <c r="ED8" i="4"/>
  <c r="ED4" i="4"/>
  <c r="EE10" i="4"/>
  <c r="ED24" i="4"/>
  <c r="ED28" i="4"/>
  <c r="EF28" i="4" s="1"/>
  <c r="EE8" i="4"/>
  <c r="EE4" i="4"/>
  <c r="ED6" i="4"/>
  <c r="ED22" i="4"/>
  <c r="ED20" i="4"/>
  <c r="ED26" i="4"/>
  <c r="ED30" i="4"/>
  <c r="EF30" i="4" s="1"/>
  <c r="EF28" i="3"/>
  <c r="EE10" i="3"/>
  <c r="ED4" i="3"/>
  <c r="ED14" i="3"/>
  <c r="ED18" i="3"/>
  <c r="ED25" i="3"/>
  <c r="ED32" i="3"/>
  <c r="EF32" i="3" s="1"/>
  <c r="ED6" i="3"/>
  <c r="EF31" i="3"/>
  <c r="EF29" i="3"/>
  <c r="EF30" i="3"/>
  <c r="ED12" i="3"/>
  <c r="ED16" i="3"/>
  <c r="ED23" i="3"/>
  <c r="EE5" i="3"/>
  <c r="EE9" i="3"/>
  <c r="ED21" i="3"/>
  <c r="EE22" i="3"/>
  <c r="ED26" i="3"/>
  <c r="EE8" i="3"/>
  <c r="EF8" i="3" s="1"/>
  <c r="D13" i="1"/>
  <c r="C14" i="1" s="1"/>
  <c r="H44" i="25" l="1"/>
  <c r="DM17" i="13"/>
  <c r="DM12" i="9"/>
  <c r="DM6" i="11"/>
  <c r="DM25" i="13"/>
  <c r="DM4" i="10"/>
  <c r="DM11" i="3"/>
  <c r="DM10" i="4"/>
  <c r="DM4" i="11"/>
  <c r="DM13" i="10"/>
  <c r="DM5" i="10"/>
  <c r="DM21" i="9"/>
  <c r="DM17" i="9"/>
  <c r="DM13" i="9"/>
  <c r="DM5" i="9"/>
  <c r="DM26" i="7"/>
  <c r="DM22" i="7"/>
  <c r="DM18" i="7"/>
  <c r="DM14" i="7"/>
  <c r="DM10" i="7"/>
  <c r="DM6" i="7"/>
  <c r="DM19" i="14"/>
  <c r="DM24" i="13"/>
  <c r="DM16" i="13"/>
  <c r="DM8" i="13"/>
  <c r="DM25" i="12"/>
  <c r="DM19" i="12"/>
  <c r="DM11" i="12"/>
  <c r="DM3" i="12"/>
  <c r="DM23" i="7"/>
  <c r="DM15" i="7"/>
  <c r="DM7" i="7"/>
  <c r="DM26" i="9"/>
  <c r="DM26" i="11"/>
  <c r="DM26" i="3"/>
  <c r="DM9" i="4"/>
  <c r="DM3" i="4"/>
  <c r="DM27" i="5"/>
  <c r="DM27" i="6"/>
  <c r="DM17" i="11"/>
  <c r="DM3" i="11"/>
  <c r="DM19" i="10"/>
  <c r="DM24" i="9"/>
  <c r="DM16" i="9"/>
  <c r="DM6" i="14"/>
  <c r="DM3" i="6"/>
  <c r="DM21" i="7"/>
  <c r="DM8" i="9"/>
  <c r="DM14" i="10"/>
  <c r="DM27" i="10"/>
  <c r="DM15" i="13"/>
  <c r="DM26" i="5"/>
  <c r="DM8" i="4"/>
  <c r="DM18" i="12"/>
  <c r="DM20" i="12"/>
  <c r="DM4" i="12"/>
  <c r="E23" i="26" s="1"/>
  <c r="DM5" i="4"/>
  <c r="DM24" i="12"/>
  <c r="DM26" i="12"/>
  <c r="DM27" i="12"/>
  <c r="DM14" i="12"/>
  <c r="DM17" i="12"/>
  <c r="DM9" i="12"/>
  <c r="DM10" i="3"/>
  <c r="DM12" i="3"/>
  <c r="DM6" i="3"/>
  <c r="DM12" i="4"/>
  <c r="EF7" i="4"/>
  <c r="DM14" i="4"/>
  <c r="EF13" i="4"/>
  <c r="DM7" i="5"/>
  <c r="DM19" i="5"/>
  <c r="DM5" i="5"/>
  <c r="DM8" i="5"/>
  <c r="DM24" i="5"/>
  <c r="DM13" i="5"/>
  <c r="DM13" i="14"/>
  <c r="DM13" i="13"/>
  <c r="DM18" i="13"/>
  <c r="DM10" i="13"/>
  <c r="DM5" i="13"/>
  <c r="DM19" i="13"/>
  <c r="DM9" i="11"/>
  <c r="DM21" i="10"/>
  <c r="DM7" i="10"/>
  <c r="DM23" i="9"/>
  <c r="DM6" i="9"/>
  <c r="DM7" i="9"/>
  <c r="DM19" i="9"/>
  <c r="DM9" i="7"/>
  <c r="DM13" i="7"/>
  <c r="DM27" i="7"/>
  <c r="DM25" i="6"/>
  <c r="DM8" i="6"/>
  <c r="DM26" i="6"/>
  <c r="DM21" i="6"/>
  <c r="DM16" i="6"/>
  <c r="DM18" i="6"/>
  <c r="DM10" i="6"/>
  <c r="EF6" i="6"/>
  <c r="EF11" i="11"/>
  <c r="DM16" i="11"/>
  <c r="DM20" i="10"/>
  <c r="DM26" i="10"/>
  <c r="DM4" i="9"/>
  <c r="DM12" i="10"/>
  <c r="DM16" i="12"/>
  <c r="DM10" i="9"/>
  <c r="DM22" i="3"/>
  <c r="DM5" i="3"/>
  <c r="DM8" i="3"/>
  <c r="DM6" i="5"/>
  <c r="DM27" i="11"/>
  <c r="DM15" i="10"/>
  <c r="DM9" i="10"/>
  <c r="DM27" i="9"/>
  <c r="DM22" i="9"/>
  <c r="DM18" i="9"/>
  <c r="DM14" i="9"/>
  <c r="DM9" i="9"/>
  <c r="DM24" i="7"/>
  <c r="DM20" i="7"/>
  <c r="DM16" i="7"/>
  <c r="DM12" i="7"/>
  <c r="DM8" i="7"/>
  <c r="DM4" i="7"/>
  <c r="DM26" i="13"/>
  <c r="DM20" i="13"/>
  <c r="DM12" i="13"/>
  <c r="DM4" i="13"/>
  <c r="DM23" i="12"/>
  <c r="DM15" i="12"/>
  <c r="DM7" i="12"/>
  <c r="DM19" i="7"/>
  <c r="DM11" i="7"/>
  <c r="DM3" i="7"/>
  <c r="DM10" i="10"/>
  <c r="DM3" i="13"/>
  <c r="DM7" i="14"/>
  <c r="DM6" i="4"/>
  <c r="DM7" i="4"/>
  <c r="DM11" i="5"/>
  <c r="DM23" i="6"/>
  <c r="DM13" i="11"/>
  <c r="DM7" i="11"/>
  <c r="DM23" i="10"/>
  <c r="DM20" i="9"/>
  <c r="DM8" i="14"/>
  <c r="DM25" i="7"/>
  <c r="DM17" i="7"/>
  <c r="DM8" i="10"/>
  <c r="DM6" i="10"/>
  <c r="DM23" i="13"/>
  <c r="DM9" i="14"/>
  <c r="DM3" i="5"/>
  <c r="DM26" i="4"/>
  <c r="DM4" i="4"/>
  <c r="DM10" i="12"/>
  <c r="DM12" i="12"/>
  <c r="DM8" i="12"/>
  <c r="DM22" i="12"/>
  <c r="DM6" i="12"/>
  <c r="DM21" i="12"/>
  <c r="DM13" i="12"/>
  <c r="DM5" i="12"/>
  <c r="DM3" i="3"/>
  <c r="DM20" i="3"/>
  <c r="DM16" i="4"/>
  <c r="DM18" i="4"/>
  <c r="DM10" i="5"/>
  <c r="DM15" i="5"/>
  <c r="DM9" i="5"/>
  <c r="DM4" i="5"/>
  <c r="E15" i="26" s="1"/>
  <c r="DM17" i="5"/>
  <c r="DM16" i="14"/>
  <c r="DM5" i="14"/>
  <c r="DM21" i="13"/>
  <c r="DM22" i="13"/>
  <c r="DM14" i="13"/>
  <c r="DM6" i="13"/>
  <c r="DM27" i="13"/>
  <c r="DM11" i="13"/>
  <c r="DM9" i="13"/>
  <c r="DM7" i="13"/>
  <c r="DM24" i="11"/>
  <c r="DM5" i="11"/>
  <c r="EF27" i="11"/>
  <c r="DM25" i="10"/>
  <c r="DM17" i="10"/>
  <c r="DM11" i="10"/>
  <c r="DM3" i="10"/>
  <c r="DM15" i="9"/>
  <c r="DM11" i="9"/>
  <c r="DM3" i="9"/>
  <c r="DM5" i="7"/>
  <c r="EF23" i="6"/>
  <c r="DM5" i="6"/>
  <c r="DM7" i="6"/>
  <c r="DM12" i="6"/>
  <c r="DM14" i="6"/>
  <c r="EF8" i="6"/>
  <c r="EF12" i="13"/>
  <c r="EF27" i="12"/>
  <c r="DM20" i="11"/>
  <c r="DM12" i="11"/>
  <c r="DM24" i="10"/>
  <c r="DM25" i="9"/>
  <c r="DM25" i="11"/>
  <c r="DM21" i="11"/>
  <c r="EF26" i="3"/>
  <c r="EF21" i="3"/>
  <c r="EF5" i="3"/>
  <c r="EF16" i="3"/>
  <c r="DM23" i="3"/>
  <c r="EF6" i="3"/>
  <c r="EF25" i="3"/>
  <c r="EF14" i="3"/>
  <c r="DM14" i="3"/>
  <c r="DM21" i="3"/>
  <c r="DM24" i="3"/>
  <c r="EF3" i="3"/>
  <c r="DM15" i="3"/>
  <c r="DM19" i="3"/>
  <c r="EF20" i="4"/>
  <c r="DM24" i="4"/>
  <c r="DM23" i="4"/>
  <c r="EF24" i="4"/>
  <c r="DM20" i="4"/>
  <c r="DM11" i="4"/>
  <c r="DM15" i="4"/>
  <c r="DM19" i="4"/>
  <c r="EF14" i="4"/>
  <c r="EF18" i="4"/>
  <c r="EF23" i="4"/>
  <c r="EF9" i="5"/>
  <c r="EF8" i="5"/>
  <c r="EF13" i="5"/>
  <c r="DM21" i="5"/>
  <c r="DM25" i="5"/>
  <c r="EF26" i="6"/>
  <c r="EF19" i="6"/>
  <c r="EF11" i="6"/>
  <c r="DM9" i="6"/>
  <c r="DM17" i="6"/>
  <c r="EF14" i="6"/>
  <c r="EF25" i="6"/>
  <c r="EF13" i="6"/>
  <c r="DM6" i="6"/>
  <c r="DM11" i="6"/>
  <c r="DM19" i="6"/>
  <c r="EF9" i="7"/>
  <c r="EF25" i="7"/>
  <c r="EF26" i="9"/>
  <c r="EF16" i="10"/>
  <c r="DM22" i="10"/>
  <c r="DM10" i="11"/>
  <c r="DM14" i="11"/>
  <c r="DM18" i="11"/>
  <c r="DM23" i="11"/>
  <c r="EF10" i="7"/>
  <c r="EF22" i="3"/>
  <c r="EF9" i="3"/>
  <c r="EF12" i="3"/>
  <c r="EF24" i="3"/>
  <c r="EF27" i="3"/>
  <c r="EF18" i="3"/>
  <c r="EF4" i="3"/>
  <c r="F13" i="26" s="1"/>
  <c r="DM18" i="3"/>
  <c r="DM25" i="3"/>
  <c r="EF10" i="3"/>
  <c r="DM13" i="3"/>
  <c r="DM17" i="3"/>
  <c r="EF26" i="4"/>
  <c r="EF22" i="4"/>
  <c r="EF6" i="4"/>
  <c r="EF10" i="4"/>
  <c r="DM22" i="4"/>
  <c r="DM13" i="4"/>
  <c r="E14" i="26" s="1"/>
  <c r="DM17" i="4"/>
  <c r="EF12" i="4"/>
  <c r="EF16" i="4"/>
  <c r="EF19" i="4"/>
  <c r="DM12" i="5"/>
  <c r="DM16" i="5"/>
  <c r="DM20" i="5"/>
  <c r="EF26" i="5"/>
  <c r="DM14" i="5"/>
  <c r="DM18" i="5"/>
  <c r="EF20" i="5"/>
  <c r="DM22" i="5"/>
  <c r="DM23" i="5"/>
  <c r="EF22" i="6"/>
  <c r="EF15" i="6"/>
  <c r="EF4" i="6"/>
  <c r="DM13" i="6"/>
  <c r="DM20" i="6"/>
  <c r="DM22" i="6"/>
  <c r="EF27" i="6"/>
  <c r="EF24" i="6"/>
  <c r="EF17" i="6"/>
  <c r="EF9" i="6"/>
  <c r="EF7" i="6"/>
  <c r="DM15" i="6"/>
  <c r="DM24" i="6"/>
  <c r="EF5" i="7"/>
  <c r="EF13" i="7"/>
  <c r="EF21" i="7"/>
  <c r="EF27" i="9"/>
  <c r="EF18" i="10"/>
  <c r="DM18" i="10"/>
  <c r="EF24" i="11"/>
  <c r="DM22" i="11"/>
  <c r="EF15" i="4"/>
  <c r="EF20" i="11"/>
  <c r="EF5" i="9"/>
  <c r="EF19" i="9"/>
  <c r="EF3" i="7"/>
  <c r="EF19" i="7"/>
  <c r="EF20" i="10"/>
  <c r="EF5" i="11"/>
  <c r="EF17" i="11"/>
  <c r="EF26" i="11"/>
  <c r="EF13" i="14"/>
  <c r="EF7" i="13"/>
  <c r="EF7" i="14"/>
  <c r="DN10" i="2"/>
  <c r="DN14" i="2"/>
  <c r="DN18" i="2"/>
  <c r="DN26" i="2"/>
  <c r="DN5" i="2"/>
  <c r="DN9" i="2"/>
  <c r="DN13" i="2"/>
  <c r="DN17" i="2"/>
  <c r="DN21" i="2"/>
  <c r="DN25" i="2"/>
  <c r="DN3" i="2"/>
  <c r="EF16" i="6"/>
  <c r="EF12" i="6"/>
  <c r="EF4" i="7"/>
  <c r="F17" i="26" s="1"/>
  <c r="EF12" i="7"/>
  <c r="EF20" i="7"/>
  <c r="EF18" i="7"/>
  <c r="EF15" i="8"/>
  <c r="EF20" i="9"/>
  <c r="EF7" i="10"/>
  <c r="EF21" i="10"/>
  <c r="EF19" i="10"/>
  <c r="EF17" i="10"/>
  <c r="EF25" i="11"/>
  <c r="EF23" i="11"/>
  <c r="EF8" i="13"/>
  <c r="EF14" i="13"/>
  <c r="EF20" i="13"/>
  <c r="EF19" i="14"/>
  <c r="EF17" i="5"/>
  <c r="EF15" i="5"/>
  <c r="EF11" i="5"/>
  <c r="EF19" i="5"/>
  <c r="EF25" i="5"/>
  <c r="EF11" i="4"/>
  <c r="EF3" i="4"/>
  <c r="EF17" i="4"/>
  <c r="EF25" i="4"/>
  <c r="EF21" i="4"/>
  <c r="EF17" i="3"/>
  <c r="EF11" i="3"/>
  <c r="EF15" i="3"/>
  <c r="G44" i="25"/>
  <c r="DM16" i="10"/>
  <c r="DM11" i="11"/>
  <c r="DM19" i="11"/>
  <c r="DM21" i="4"/>
  <c r="DM25" i="4"/>
  <c r="DM4" i="3"/>
  <c r="E13" i="26" s="1"/>
  <c r="DM9" i="3"/>
  <c r="EF15" i="9"/>
  <c r="EF23" i="9"/>
  <c r="EF3" i="9"/>
  <c r="EF7" i="9"/>
  <c r="EF11" i="9"/>
  <c r="EF21" i="9"/>
  <c r="EF24" i="10"/>
  <c r="EF8" i="11"/>
  <c r="EF3" i="11"/>
  <c r="EF7" i="11"/>
  <c r="EF13" i="11"/>
  <c r="EF22" i="11"/>
  <c r="EF6" i="12"/>
  <c r="EF22" i="12"/>
  <c r="EF27" i="13"/>
  <c r="EF11" i="12"/>
  <c r="EF15" i="12"/>
  <c r="EF19" i="12"/>
  <c r="EF23" i="12"/>
  <c r="EF5" i="12"/>
  <c r="EF9" i="12"/>
  <c r="EF13" i="12"/>
  <c r="EF17" i="12"/>
  <c r="EF25" i="12"/>
  <c r="DN4" i="2"/>
  <c r="E12" i="26" s="1"/>
  <c r="DN8" i="2"/>
  <c r="DN16" i="2"/>
  <c r="DN20" i="2"/>
  <c r="DN24" i="2"/>
  <c r="DN7" i="2"/>
  <c r="DN11" i="2"/>
  <c r="DN15" i="2"/>
  <c r="DN19" i="2"/>
  <c r="DN23" i="2"/>
  <c r="DN27" i="2"/>
  <c r="EF26" i="7"/>
  <c r="EF18" i="9"/>
  <c r="EF23" i="10"/>
  <c r="EF27" i="10"/>
  <c r="EF3" i="10"/>
  <c r="EF11" i="10"/>
  <c r="EF25" i="10"/>
  <c r="EF15" i="10"/>
  <c r="EF19" i="11"/>
  <c r="EF16" i="13"/>
  <c r="EF24" i="13"/>
  <c r="EF26" i="13"/>
  <c r="EF28" i="13"/>
  <c r="EF21" i="5"/>
  <c r="EF5" i="4"/>
  <c r="EF27" i="4"/>
  <c r="EF7" i="3"/>
  <c r="EF20" i="3"/>
  <c r="E18" i="26"/>
  <c r="DM15" i="11"/>
  <c r="DM4" i="6"/>
  <c r="E16" i="26" s="1"/>
  <c r="DM27" i="4"/>
  <c r="DM7" i="3"/>
  <c r="DM16" i="3"/>
  <c r="DM27" i="3"/>
  <c r="DM8" i="11"/>
  <c r="EF9" i="4"/>
  <c r="EF4" i="13"/>
  <c r="EF3" i="12"/>
  <c r="EF7" i="12"/>
  <c r="EF21" i="12"/>
  <c r="EF14" i="12"/>
  <c r="DN12" i="2"/>
  <c r="DN6" i="2"/>
  <c r="DN22" i="2"/>
  <c r="EF23" i="3"/>
  <c r="EF13" i="3"/>
  <c r="EF23" i="5"/>
  <c r="EF24" i="5"/>
  <c r="EF30" i="5"/>
  <c r="EF22" i="5"/>
  <c r="EF4" i="5"/>
  <c r="EF10" i="5"/>
  <c r="EF6" i="5"/>
  <c r="EF17" i="14"/>
  <c r="EF25" i="14"/>
  <c r="EF24" i="14"/>
  <c r="EF4" i="14"/>
  <c r="EF16" i="14"/>
  <c r="EF6" i="14"/>
  <c r="EF8" i="14"/>
  <c r="EF22" i="13"/>
  <c r="EF30" i="13"/>
  <c r="EF6" i="13"/>
  <c r="EF10" i="13"/>
  <c r="EF18" i="13"/>
  <c r="EF9" i="11"/>
  <c r="EF21" i="11"/>
  <c r="EF15" i="11"/>
  <c r="EF26" i="10"/>
  <c r="EF5" i="10"/>
  <c r="EF9" i="10"/>
  <c r="EF30" i="10"/>
  <c r="EF22" i="10"/>
  <c r="EF13" i="10"/>
  <c r="EF22" i="9"/>
  <c r="EF9" i="9"/>
  <c r="EF24" i="9"/>
  <c r="EF13" i="9"/>
  <c r="EF17" i="9"/>
  <c r="EF16" i="9"/>
  <c r="EF25" i="9"/>
  <c r="EF30" i="8"/>
  <c r="EF24" i="8"/>
  <c r="EF7" i="8"/>
  <c r="EF20" i="8"/>
  <c r="EF23" i="8"/>
  <c r="EF32" i="7"/>
  <c r="EF6" i="7"/>
  <c r="EF22" i="7"/>
  <c r="EF11" i="7"/>
  <c r="EF27" i="7"/>
  <c r="EF17" i="7"/>
  <c r="EF14" i="7"/>
  <c r="EF30" i="7"/>
  <c r="EF8" i="7"/>
  <c r="EF16" i="7"/>
  <c r="EF24" i="7"/>
  <c r="EF10" i="6"/>
  <c r="EF18" i="6"/>
  <c r="EF21" i="6"/>
  <c r="EF29" i="6"/>
  <c r="EF20" i="6"/>
  <c r="EF32" i="2"/>
  <c r="EE32" i="2"/>
  <c r="EG32" i="2" s="1"/>
  <c r="EF28" i="2"/>
  <c r="EE28" i="2"/>
  <c r="EF24" i="2"/>
  <c r="EE24" i="2"/>
  <c r="EG24" i="2" s="1"/>
  <c r="EF20" i="2"/>
  <c r="EE20" i="2"/>
  <c r="EF16" i="2"/>
  <c r="EE16" i="2"/>
  <c r="EG16" i="2" s="1"/>
  <c r="EF12" i="2"/>
  <c r="EE12" i="2"/>
  <c r="EF8" i="2"/>
  <c r="EE8" i="2"/>
  <c r="EG8" i="2" s="1"/>
  <c r="EF4" i="2"/>
  <c r="EE4" i="2"/>
  <c r="EE31" i="2"/>
  <c r="EF31" i="2"/>
  <c r="EG31" i="2" s="1"/>
  <c r="EE27" i="2"/>
  <c r="EF27" i="2"/>
  <c r="EE23" i="2"/>
  <c r="EF23" i="2"/>
  <c r="EE19" i="2"/>
  <c r="EF19" i="2"/>
  <c r="EE15" i="2"/>
  <c r="EG15" i="2" s="1"/>
  <c r="EF15" i="2"/>
  <c r="EE11" i="2"/>
  <c r="EF11" i="2"/>
  <c r="EE7" i="2"/>
  <c r="EF7" i="2"/>
  <c r="EE3" i="2"/>
  <c r="EF30" i="2"/>
  <c r="EE30" i="2"/>
  <c r="EF26" i="2"/>
  <c r="EE26" i="2"/>
  <c r="EG26" i="2"/>
  <c r="EF22" i="2"/>
  <c r="EE22" i="2"/>
  <c r="EF18" i="2"/>
  <c r="EE18" i="2"/>
  <c r="EG18" i="2" s="1"/>
  <c r="EF14" i="2"/>
  <c r="EE14" i="2"/>
  <c r="EF10" i="2"/>
  <c r="EE10" i="2"/>
  <c r="EF6" i="2"/>
  <c r="EE6" i="2"/>
  <c r="EF3" i="2"/>
  <c r="EG3" i="2" s="1"/>
  <c r="EF29" i="2"/>
  <c r="EE29" i="2"/>
  <c r="EF25" i="2"/>
  <c r="EE25" i="2"/>
  <c r="EF21" i="2"/>
  <c r="EE21" i="2"/>
  <c r="EF17" i="2"/>
  <c r="EE17" i="2"/>
  <c r="EF13" i="2"/>
  <c r="EE13" i="2"/>
  <c r="EF9" i="2"/>
  <c r="EE9" i="2"/>
  <c r="EF5" i="2"/>
  <c r="EE5" i="2"/>
  <c r="EF11" i="13"/>
  <c r="EF5" i="13"/>
  <c r="EF13" i="13"/>
  <c r="EF21" i="13"/>
  <c r="EF29" i="13"/>
  <c r="EF3" i="14"/>
  <c r="F26" i="26" s="1"/>
  <c r="EF9" i="14"/>
  <c r="EF19" i="13"/>
  <c r="EF10" i="12"/>
  <c r="EF18" i="12"/>
  <c r="EF26" i="12"/>
  <c r="EF15" i="13"/>
  <c r="EF23" i="13"/>
  <c r="EF4" i="12"/>
  <c r="F23" i="26" s="1"/>
  <c r="EF8" i="12"/>
  <c r="EF12" i="12"/>
  <c r="EF16" i="12"/>
  <c r="EF20" i="12"/>
  <c r="EF24" i="12"/>
  <c r="EF3" i="13"/>
  <c r="EF9" i="13"/>
  <c r="EF17" i="13"/>
  <c r="EF25" i="13"/>
  <c r="EF5" i="14"/>
  <c r="EF14" i="14"/>
  <c r="EF32" i="9"/>
  <c r="EF4" i="11"/>
  <c r="F21" i="26" s="1"/>
  <c r="EF16" i="11"/>
  <c r="EF22" i="8"/>
  <c r="EF14" i="8"/>
  <c r="EF3" i="8"/>
  <c r="F18" i="26" s="1"/>
  <c r="EF6" i="9"/>
  <c r="EF10" i="9"/>
  <c r="EF30" i="9"/>
  <c r="EF8" i="10"/>
  <c r="EF6" i="11"/>
  <c r="EF18" i="11"/>
  <c r="EF10" i="11"/>
  <c r="EF4" i="9"/>
  <c r="F19" i="26" s="1"/>
  <c r="EF12" i="9"/>
  <c r="EF10" i="10"/>
  <c r="EF8" i="9"/>
  <c r="EF14" i="9"/>
  <c r="EF28" i="9"/>
  <c r="EF6" i="10"/>
  <c r="EF14" i="10"/>
  <c r="EF12" i="11"/>
  <c r="EF7" i="7"/>
  <c r="EF15" i="7"/>
  <c r="EF23" i="7"/>
  <c r="EF26" i="8"/>
  <c r="EF18" i="8"/>
  <c r="EF10" i="8"/>
  <c r="EF4" i="10"/>
  <c r="F20" i="26" s="1"/>
  <c r="EF12" i="10"/>
  <c r="EF14" i="11"/>
  <c r="EF5" i="6"/>
  <c r="EF3" i="6"/>
  <c r="F16" i="26" s="1"/>
  <c r="EF18" i="5"/>
  <c r="EF5" i="5"/>
  <c r="EF12" i="5"/>
  <c r="EF7" i="5"/>
  <c r="EF14" i="5"/>
  <c r="EF16" i="5"/>
  <c r="EF3" i="5"/>
  <c r="EF4" i="4"/>
  <c r="F14" i="26" s="1"/>
  <c r="EF8" i="4"/>
  <c r="EG7" i="2" l="1"/>
  <c r="E24" i="26"/>
  <c r="E17" i="26"/>
  <c r="E20" i="26"/>
  <c r="EG27" i="2"/>
  <c r="F15" i="26"/>
  <c r="F24" i="26"/>
  <c r="E19" i="26"/>
  <c r="E21" i="26"/>
  <c r="EG23" i="2"/>
  <c r="EG10" i="2"/>
  <c r="EG11" i="2"/>
  <c r="EG6" i="2"/>
  <c r="EG22" i="2"/>
  <c r="EG4" i="2"/>
  <c r="F12" i="26" s="1"/>
  <c r="EG12" i="2"/>
  <c r="EG20" i="2"/>
  <c r="EG28" i="2"/>
  <c r="EG9" i="2"/>
  <c r="EG17" i="2"/>
  <c r="EG25" i="2"/>
  <c r="EG30" i="2"/>
  <c r="EG19" i="2"/>
  <c r="EG5" i="2"/>
  <c r="EG13" i="2"/>
  <c r="EG21" i="2"/>
  <c r="EG29" i="2"/>
  <c r="EG14" i="2"/>
  <c r="V9" i="18"/>
  <c r="V13" i="18"/>
  <c r="AM15" i="18"/>
  <c r="R4" i="18"/>
  <c r="AP8" i="18"/>
  <c r="AM23" i="18"/>
  <c r="T16" i="18"/>
  <c r="AA3" i="18"/>
  <c r="AL16" i="18"/>
  <c r="AB22" i="18"/>
  <c r="Z3" i="18"/>
  <c r="W20" i="18"/>
  <c r="AO17" i="18"/>
  <c r="AJ12" i="18"/>
  <c r="AO14" i="18"/>
  <c r="S5" i="18"/>
  <c r="W25" i="18"/>
  <c r="Y31" i="18"/>
  <c r="AI13" i="18"/>
  <c r="AO26" i="18"/>
  <c r="AB21" i="18"/>
  <c r="V15" i="18"/>
  <c r="X29" i="18"/>
  <c r="AD19" i="18"/>
  <c r="T25" i="18"/>
  <c r="AC18" i="18"/>
  <c r="S6" i="18"/>
  <c r="Q28" i="18"/>
  <c r="AF6" i="18"/>
  <c r="R17" i="18"/>
  <c r="AA21" i="18"/>
  <c r="S13" i="18"/>
  <c r="AO19" i="18"/>
  <c r="AG21" i="18"/>
  <c r="AK28" i="18"/>
  <c r="AD30" i="18"/>
  <c r="AJ4" i="18"/>
  <c r="W16" i="18"/>
  <c r="AB18" i="18"/>
  <c r="AM7" i="18"/>
  <c r="AM27" i="18"/>
  <c r="R12" i="18"/>
  <c r="W10" i="18"/>
  <c r="AE10" i="18"/>
  <c r="AB4" i="18"/>
  <c r="AC27" i="18"/>
  <c r="AO7" i="18"/>
  <c r="AL17" i="18"/>
  <c r="AJ15" i="18"/>
  <c r="S11" i="18"/>
  <c r="Y15" i="18"/>
  <c r="AA7" i="18"/>
  <c r="AP19" i="18"/>
  <c r="AC22" i="18"/>
  <c r="T3" i="18"/>
  <c r="AG17" i="18"/>
  <c r="AI7" i="18"/>
  <c r="X19" i="18"/>
  <c r="AH24" i="18"/>
  <c r="AI11" i="18"/>
  <c r="T24" i="18"/>
  <c r="X11" i="18"/>
  <c r="AN28" i="18"/>
  <c r="AK29" i="18"/>
  <c r="V31" i="18"/>
  <c r="Z13" i="18"/>
  <c r="AA17" i="18"/>
  <c r="AC21" i="18"/>
  <c r="AG3" i="18"/>
  <c r="AP31" i="18"/>
  <c r="Z16" i="18"/>
  <c r="Q11" i="18"/>
  <c r="AO18" i="18"/>
  <c r="U14" i="18"/>
  <c r="T12" i="18"/>
  <c r="S19" i="18"/>
  <c r="Y26" i="18"/>
  <c r="AB12" i="18"/>
  <c r="AE22" i="18"/>
  <c r="U8" i="18"/>
  <c r="AL26" i="18"/>
  <c r="S8" i="18"/>
  <c r="AM25" i="18"/>
  <c r="AI24" i="18"/>
  <c r="AA16" i="18"/>
  <c r="AB25" i="18"/>
  <c r="AK6" i="18"/>
  <c r="AO28" i="18"/>
  <c r="AH6" i="18"/>
  <c r="AC15" i="18"/>
  <c r="AJ5" i="18"/>
  <c r="AN27" i="18"/>
  <c r="AO24" i="18"/>
  <c r="Z29" i="18"/>
  <c r="S24" i="18"/>
  <c r="AC28" i="18"/>
  <c r="Q25" i="18"/>
  <c r="W26" i="18"/>
  <c r="T32" i="18"/>
  <c r="AB3" i="18"/>
  <c r="AL25" i="18"/>
  <c r="U13" i="18"/>
  <c r="AF27" i="18"/>
  <c r="AM9" i="18"/>
  <c r="AN5" i="18"/>
  <c r="U10" i="18"/>
  <c r="AG20" i="18"/>
  <c r="R23" i="18"/>
  <c r="S15" i="18"/>
  <c r="Y18" i="18"/>
  <c r="AH5" i="18"/>
  <c r="AJ6" i="18"/>
  <c r="W3" i="18"/>
  <c r="R16" i="18"/>
  <c r="AM8" i="18"/>
  <c r="Z12" i="18"/>
  <c r="Q23" i="18"/>
  <c r="AC26" i="18"/>
  <c r="U16" i="18"/>
  <c r="X21" i="18"/>
  <c r="AK8" i="18"/>
  <c r="R29" i="18"/>
  <c r="AH4" i="18"/>
  <c r="AC3" i="18"/>
  <c r="AI29" i="18"/>
  <c r="X25" i="18"/>
  <c r="AC24" i="18"/>
  <c r="AF18" i="18"/>
  <c r="U7" i="18"/>
  <c r="AO30" i="18"/>
  <c r="Z32" i="18"/>
  <c r="X28" i="18"/>
  <c r="S28" i="18"/>
  <c r="W32" i="18"/>
  <c r="AB20" i="18"/>
  <c r="AA28" i="18"/>
  <c r="AN25" i="18"/>
  <c r="AK32" i="18"/>
  <c r="AG25" i="18"/>
  <c r="Y13" i="18"/>
  <c r="U32" i="18"/>
  <c r="W17" i="18"/>
  <c r="R13" i="18"/>
  <c r="AA9" i="18"/>
  <c r="R24" i="18"/>
  <c r="AM10" i="18"/>
  <c r="Y9" i="18"/>
  <c r="S4" i="18"/>
  <c r="AM18" i="18"/>
  <c r="AG22" i="18"/>
  <c r="AC12" i="18"/>
  <c r="T31" i="18"/>
  <c r="Z27" i="18"/>
  <c r="AC14" i="18"/>
  <c r="X16" i="18"/>
  <c r="AO8" i="18"/>
  <c r="U6" i="18"/>
  <c r="AI5" i="18"/>
  <c r="AN24" i="18"/>
  <c r="AB8" i="18"/>
  <c r="AA6" i="18"/>
  <c r="AI20" i="18"/>
  <c r="AB19" i="18"/>
  <c r="AK17" i="18"/>
  <c r="AA4" i="18"/>
  <c r="AL31" i="18"/>
  <c r="W21" i="18"/>
  <c r="AN9" i="18"/>
  <c r="Y11" i="18"/>
  <c r="T23" i="18"/>
  <c r="AB28" i="18"/>
  <c r="AB29" i="18"/>
  <c r="AK26" i="18"/>
  <c r="V24" i="18"/>
  <c r="AC13" i="18"/>
  <c r="T29" i="18"/>
  <c r="AK16" i="18"/>
  <c r="Q4" i="18"/>
  <c r="Q30" i="18"/>
  <c r="AI3" i="18"/>
  <c r="AB5" i="18"/>
  <c r="V30" i="18"/>
  <c r="AA18" i="18"/>
  <c r="AM11" i="18"/>
  <c r="AF12" i="18"/>
  <c r="U30" i="18"/>
  <c r="AE15" i="18"/>
  <c r="Q16" i="18"/>
  <c r="AN6" i="18"/>
  <c r="Z28" i="18"/>
  <c r="R20" i="18"/>
  <c r="AG31" i="18"/>
  <c r="AC30" i="18"/>
  <c r="AL7" i="18"/>
  <c r="AM12" i="18"/>
  <c r="AI8" i="18"/>
  <c r="Y19" i="18"/>
  <c r="AP3" i="18"/>
  <c r="AD29" i="18"/>
  <c r="W6" i="18"/>
  <c r="Z9" i="18"/>
  <c r="AD11" i="18"/>
  <c r="AL10" i="18"/>
  <c r="AH28" i="18"/>
  <c r="AF4" i="18"/>
  <c r="AK13" i="18"/>
  <c r="AC29" i="18"/>
  <c r="S25" i="18"/>
  <c r="AK21" i="18"/>
  <c r="U5" i="18"/>
  <c r="U15" i="18"/>
  <c r="AP20" i="18"/>
  <c r="R8" i="18"/>
  <c r="T21" i="18"/>
  <c r="AH25" i="18"/>
  <c r="V32" i="18"/>
  <c r="AB16" i="18"/>
  <c r="AL9" i="18"/>
  <c r="V20" i="18"/>
  <c r="AE9" i="18"/>
  <c r="AP24" i="18"/>
  <c r="AE21" i="18"/>
  <c r="U29" i="18"/>
  <c r="AH13" i="18"/>
  <c r="Y24" i="18"/>
  <c r="X31" i="18"/>
  <c r="AL30" i="18"/>
  <c r="Q10" i="18"/>
  <c r="V28" i="18"/>
  <c r="R14" i="18"/>
  <c r="AG30" i="18"/>
  <c r="AG11" i="18"/>
  <c r="T15" i="18"/>
  <c r="AG23" i="18"/>
  <c r="AC10" i="18"/>
  <c r="AE26" i="18"/>
  <c r="AF17" i="18"/>
  <c r="AO4" i="18"/>
  <c r="W13" i="18"/>
  <c r="Q20" i="18"/>
  <c r="AJ23" i="18"/>
  <c r="AP22" i="18"/>
  <c r="X30" i="18"/>
  <c r="AP9" i="18"/>
  <c r="W7" i="18"/>
  <c r="AG18" i="18"/>
  <c r="AC4" i="18"/>
  <c r="AG27" i="18"/>
  <c r="AE6" i="18"/>
  <c r="AE32" i="18"/>
  <c r="AI12" i="18"/>
  <c r="AM19" i="18"/>
  <c r="W27" i="18"/>
  <c r="AM13" i="18"/>
  <c r="AB24" i="18"/>
  <c r="AB26" i="18"/>
  <c r="AG6" i="18"/>
  <c r="S14" i="18"/>
  <c r="AF16" i="18"/>
  <c r="Y10" i="18"/>
  <c r="T5" i="18"/>
  <c r="V7" i="18"/>
  <c r="Z7" i="18"/>
  <c r="W4" i="18"/>
  <c r="Y6" i="18"/>
  <c r="Q6" i="18"/>
  <c r="AJ18" i="18"/>
  <c r="AA8" i="18"/>
  <c r="AC32" i="18"/>
  <c r="AO3" i="18"/>
  <c r="Z26" i="18"/>
  <c r="AP5" i="18"/>
  <c r="U21" i="18"/>
  <c r="AB31" i="18"/>
  <c r="AN16" i="18"/>
  <c r="Z20" i="18"/>
  <c r="Y21" i="18"/>
  <c r="T20" i="18"/>
  <c r="W8" i="18"/>
  <c r="AE27" i="18"/>
  <c r="Q13" i="18"/>
  <c r="AI25" i="18"/>
  <c r="AI27" i="18"/>
  <c r="W12" i="18"/>
  <c r="AE28" i="18"/>
  <c r="AN12" i="18"/>
  <c r="AA22" i="18"/>
  <c r="S23" i="18"/>
  <c r="AE18" i="18"/>
  <c r="AA27" i="18"/>
  <c r="AJ26" i="18"/>
  <c r="AM29" i="18"/>
  <c r="AG15" i="18"/>
  <c r="Z24" i="18"/>
  <c r="Y32" i="18"/>
  <c r="AH23" i="18"/>
  <c r="R15" i="18"/>
  <c r="AP12" i="18"/>
  <c r="T4" i="18"/>
  <c r="AN11" i="18"/>
  <c r="AA24" i="18"/>
  <c r="AP18" i="18"/>
  <c r="AG13" i="18"/>
  <c r="X23" i="18"/>
  <c r="AI17" i="18"/>
  <c r="Y23" i="18"/>
  <c r="AD16" i="18"/>
  <c r="AD26" i="18"/>
  <c r="AL8" i="18"/>
  <c r="AA10" i="18"/>
  <c r="AN3" i="18"/>
  <c r="AN4" i="18"/>
  <c r="AM17" i="18"/>
  <c r="AN26" i="18"/>
  <c r="U9" i="18"/>
  <c r="R26" i="18"/>
  <c r="AN23" i="18"/>
  <c r="S32" i="18"/>
  <c r="AK31" i="18"/>
  <c r="AO27" i="18"/>
  <c r="AE11" i="18"/>
  <c r="AM5" i="18"/>
  <c r="Q22" i="18"/>
  <c r="AH7" i="18"/>
  <c r="AH9" i="18"/>
  <c r="Z31" i="18"/>
  <c r="AE25" i="18"/>
  <c r="AO22" i="18"/>
  <c r="AI9" i="18"/>
  <c r="AP11" i="18"/>
  <c r="U28" i="18"/>
  <c r="AL29" i="18"/>
  <c r="AF15" i="18"/>
  <c r="AC8" i="18"/>
  <c r="AM14" i="18"/>
  <c r="Y27" i="18"/>
  <c r="AF28" i="18"/>
  <c r="X27" i="18"/>
  <c r="V22" i="18"/>
  <c r="S17" i="18"/>
  <c r="AL24" i="18"/>
  <c r="V26" i="18"/>
  <c r="R11" i="18"/>
  <c r="AA26" i="18"/>
  <c r="Z30" i="18"/>
  <c r="T13" i="18"/>
  <c r="AM30" i="18"/>
  <c r="AL21" i="18"/>
  <c r="X3" i="18"/>
  <c r="S22" i="18"/>
  <c r="AG32" i="18"/>
  <c r="Z5" i="18"/>
  <c r="Q17" i="18"/>
  <c r="AN10" i="18"/>
  <c r="AP13" i="18"/>
  <c r="Y7" i="18"/>
  <c r="W22" i="18"/>
  <c r="Y17" i="18"/>
  <c r="T17" i="18"/>
  <c r="AA5" i="18"/>
  <c r="AH16" i="18"/>
  <c r="Y4" i="18"/>
  <c r="S20" i="18"/>
  <c r="AM3" i="18"/>
  <c r="AB17" i="18"/>
  <c r="AJ25" i="18"/>
  <c r="AM6" i="18"/>
  <c r="S12" i="18"/>
  <c r="AO13" i="18"/>
  <c r="AJ7" i="18"/>
  <c r="S9" i="18"/>
  <c r="AB7" i="18"/>
  <c r="R7" i="18"/>
  <c r="Q5" i="18"/>
  <c r="AO32" i="18"/>
  <c r="S7" i="18"/>
  <c r="AJ19" i="18"/>
  <c r="Y3" i="18"/>
  <c r="AH3" i="18"/>
  <c r="AP23" i="18"/>
  <c r="AP26" i="18"/>
  <c r="AF9" i="18"/>
  <c r="AK27" i="18"/>
  <c r="AH12" i="18"/>
  <c r="AO16" i="18"/>
  <c r="AD9" i="18"/>
  <c r="T6" i="18"/>
  <c r="W19" i="18"/>
  <c r="AL23" i="18"/>
  <c r="T22" i="18"/>
  <c r="R19" i="18"/>
  <c r="Y5" i="18"/>
  <c r="AP17" i="18"/>
  <c r="AC6" i="18"/>
  <c r="S26" i="18"/>
  <c r="AI14" i="18"/>
  <c r="AF26" i="18"/>
  <c r="U20" i="18"/>
  <c r="AM26" i="18"/>
  <c r="AG10" i="18"/>
  <c r="AO9" i="18"/>
  <c r="AI28" i="18"/>
  <c r="AF5" i="18"/>
  <c r="AF32" i="18"/>
  <c r="AN17" i="18"/>
  <c r="AP25" i="18"/>
  <c r="Q32" i="18"/>
  <c r="AA25" i="18"/>
  <c r="AC11" i="18"/>
  <c r="AN7" i="18"/>
  <c r="AH11" i="18"/>
  <c r="Q24" i="18"/>
  <c r="AL22" i="18"/>
  <c r="Q18" i="18"/>
  <c r="W11" i="18"/>
  <c r="AJ30" i="18"/>
  <c r="Z18" i="18"/>
  <c r="AJ3" i="18"/>
  <c r="AA30" i="18"/>
  <c r="AL19" i="18"/>
  <c r="AJ27" i="18"/>
  <c r="AP15" i="18"/>
  <c r="AB10" i="18"/>
  <c r="AE17" i="18"/>
  <c r="AE14" i="18"/>
  <c r="AJ11" i="18"/>
  <c r="T26" i="18"/>
  <c r="V3" i="18"/>
  <c r="AF11" i="18"/>
  <c r="AL20" i="18"/>
  <c r="AH8" i="18"/>
  <c r="V6" i="18"/>
  <c r="W24" i="18"/>
  <c r="AL13" i="18"/>
  <c r="S31" i="18"/>
  <c r="AG4" i="18"/>
  <c r="AA23" i="18"/>
  <c r="AK18" i="18"/>
  <c r="AD14" i="18"/>
  <c r="AP14" i="18"/>
  <c r="AM16" i="18"/>
  <c r="AE8" i="18"/>
  <c r="AJ17" i="18"/>
  <c r="U11" i="18"/>
  <c r="S18" i="18"/>
  <c r="W5" i="18"/>
  <c r="Y29" i="18"/>
  <c r="AN13" i="18"/>
  <c r="X4" i="18"/>
  <c r="Z19" i="18"/>
  <c r="Q21" i="18"/>
  <c r="AP30" i="18"/>
  <c r="AG29" i="18"/>
  <c r="U25" i="18"/>
  <c r="AN30" i="18"/>
  <c r="AP32" i="18"/>
  <c r="AC20" i="18"/>
  <c r="AK9" i="18"/>
  <c r="W30" i="18"/>
  <c r="AK23" i="18"/>
  <c r="AB11" i="18"/>
  <c r="AM31" i="18"/>
  <c r="R22" i="18"/>
  <c r="U27" i="18"/>
  <c r="T10" i="18"/>
  <c r="AJ13" i="18"/>
  <c r="AH19" i="18"/>
  <c r="AI22" i="18"/>
  <c r="X26" i="18"/>
  <c r="AB32" i="18"/>
  <c r="AO23" i="18"/>
  <c r="AD32" i="18"/>
  <c r="AO15" i="18"/>
  <c r="T19" i="18"/>
  <c r="AM22" i="18"/>
  <c r="AL14" i="18"/>
  <c r="V10" i="18"/>
  <c r="V23" i="18"/>
  <c r="AH22" i="18"/>
  <c r="AG19" i="18"/>
  <c r="AO6" i="18"/>
  <c r="V21" i="18"/>
  <c r="Y22" i="18"/>
  <c r="AC31" i="18"/>
  <c r="AI31" i="18"/>
  <c r="AG24" i="18"/>
  <c r="AG16" i="18"/>
  <c r="AD4" i="18"/>
  <c r="U31" i="18"/>
  <c r="AI19" i="18"/>
  <c r="AF10" i="18"/>
  <c r="AO29" i="18"/>
  <c r="AO10" i="18"/>
  <c r="AP28" i="18"/>
  <c r="AK12" i="18"/>
  <c r="AF13" i="18"/>
  <c r="AN32" i="18"/>
  <c r="AI10" i="18"/>
  <c r="AL6" i="18"/>
  <c r="AM21" i="18"/>
  <c r="AO31" i="18"/>
  <c r="V4" i="18"/>
  <c r="AI6" i="18"/>
  <c r="W29" i="18"/>
  <c r="AF20" i="18"/>
  <c r="AL3" i="18"/>
  <c r="AA12" i="18"/>
  <c r="AO20" i="18"/>
  <c r="AF22" i="18"/>
  <c r="AP7" i="18"/>
  <c r="AC9" i="18"/>
  <c r="AB23" i="18"/>
  <c r="AJ8" i="18"/>
  <c r="AF31" i="18"/>
  <c r="U26" i="18"/>
  <c r="AF14" i="18"/>
  <c r="AI21" i="18"/>
  <c r="AP27" i="18"/>
  <c r="AJ10" i="18"/>
  <c r="AD22" i="18"/>
  <c r="AH17" i="18"/>
  <c r="AO5" i="18"/>
  <c r="Q7" i="18"/>
  <c r="X24" i="18"/>
  <c r="T7" i="18"/>
  <c r="AI18" i="18"/>
  <c r="X9" i="18"/>
  <c r="AP21" i="18"/>
  <c r="AL27" i="18"/>
  <c r="AP16" i="18"/>
  <c r="X8" i="18"/>
  <c r="AL15" i="18"/>
  <c r="AH32" i="18"/>
  <c r="AD13" i="18"/>
  <c r="AF24" i="18"/>
  <c r="AJ28" i="18"/>
  <c r="AK15" i="18"/>
  <c r="AM24" i="18"/>
  <c r="Z23" i="18"/>
  <c r="Q19" i="18"/>
  <c r="X15" i="18"/>
  <c r="AN19" i="18"/>
  <c r="AN21" i="18"/>
  <c r="U3" i="18"/>
  <c r="AA11" i="18"/>
  <c r="V25" i="18"/>
  <c r="Q29" i="18"/>
  <c r="AF23" i="18"/>
  <c r="AK10" i="18"/>
  <c r="AD24" i="18"/>
  <c r="U18" i="18"/>
  <c r="Q27" i="18"/>
  <c r="Z15" i="18"/>
  <c r="R25" i="18"/>
  <c r="AH14" i="18"/>
  <c r="S21" i="18"/>
  <c r="AG26" i="18"/>
  <c r="AE13" i="18"/>
  <c r="AH26" i="18"/>
  <c r="AA20" i="18"/>
  <c r="AJ20" i="18"/>
  <c r="W14" i="18"/>
  <c r="Y16" i="18"/>
  <c r="Z14" i="18"/>
  <c r="AN18" i="18"/>
  <c r="AL12" i="18"/>
  <c r="AF30" i="18"/>
  <c r="AH10" i="18"/>
  <c r="AH21" i="18"/>
  <c r="AJ16" i="18"/>
  <c r="AD28" i="18"/>
  <c r="Q26" i="18"/>
  <c r="AP29" i="18"/>
  <c r="AH30" i="18"/>
  <c r="S27" i="18"/>
  <c r="AD23" i="18"/>
  <c r="Y8" i="18"/>
  <c r="R30" i="18"/>
  <c r="V27" i="18"/>
  <c r="S10" i="18"/>
  <c r="AG28" i="18"/>
  <c r="AF29" i="18"/>
  <c r="R10" i="18"/>
  <c r="T14" i="18"/>
  <c r="AO21" i="18"/>
  <c r="AP10" i="18"/>
  <c r="R28" i="18"/>
  <c r="U12" i="18"/>
  <c r="T8" i="18"/>
  <c r="R31" i="18"/>
  <c r="AN31" i="18"/>
  <c r="Z8" i="18"/>
  <c r="AJ14" i="18"/>
  <c r="AF21" i="18"/>
  <c r="AI23" i="18"/>
  <c r="AJ24" i="18"/>
  <c r="X22" i="18"/>
  <c r="AD7" i="18"/>
  <c r="AH18" i="18"/>
  <c r="Q9" i="18"/>
  <c r="AE20" i="18"/>
  <c r="AB6" i="18"/>
  <c r="AA15" i="18"/>
  <c r="U19" i="18"/>
  <c r="AJ31" i="18"/>
  <c r="AO25" i="18"/>
  <c r="R21" i="18"/>
  <c r="X17" i="18"/>
  <c r="Z10" i="18"/>
  <c r="S30" i="18"/>
  <c r="AI30" i="18"/>
  <c r="AF19" i="18"/>
  <c r="AK30" i="18"/>
  <c r="X7" i="18"/>
  <c r="AK14" i="18"/>
  <c r="U22" i="18"/>
  <c r="AK24" i="18"/>
  <c r="AM32" i="18"/>
  <c r="AE23" i="18"/>
  <c r="X18" i="18"/>
  <c r="AN15" i="18"/>
  <c r="Z4" i="18"/>
  <c r="AK19" i="18"/>
  <c r="Z21" i="18"/>
  <c r="AK11" i="18"/>
  <c r="Q8" i="18"/>
  <c r="AA14" i="18"/>
  <c r="Y12" i="18"/>
  <c r="AD15" i="18"/>
  <c r="AN29" i="18"/>
  <c r="AF8" i="18"/>
  <c r="AI32" i="18"/>
  <c r="AB9" i="18"/>
  <c r="Z22" i="18"/>
  <c r="AK3" i="18"/>
  <c r="AC25" i="18"/>
  <c r="Q12" i="18"/>
  <c r="AA29" i="18"/>
  <c r="AI4" i="18"/>
  <c r="V17" i="18"/>
  <c r="AB13" i="18"/>
  <c r="AB27" i="18"/>
  <c r="AD3" i="18"/>
  <c r="V16" i="18"/>
  <c r="AJ32" i="18"/>
  <c r="V5" i="18"/>
  <c r="T27" i="18"/>
  <c r="AB14" i="18"/>
  <c r="Y25" i="18"/>
  <c r="S3" i="18"/>
  <c r="Z25" i="18"/>
  <c r="AE24" i="18"/>
  <c r="AD10" i="18"/>
  <c r="U23" i="18"/>
  <c r="AE3" i="18"/>
  <c r="W15" i="18"/>
  <c r="T28" i="18"/>
  <c r="AC23" i="18"/>
  <c r="AM4" i="18"/>
  <c r="AG12" i="18"/>
  <c r="AA13" i="18"/>
  <c r="AC17" i="18"/>
  <c r="AD17" i="18"/>
  <c r="AE5" i="18"/>
  <c r="AL4" i="18"/>
  <c r="AK7" i="18"/>
  <c r="Y30" i="18"/>
  <c r="X32" i="18"/>
  <c r="AJ21" i="18"/>
  <c r="R27" i="18"/>
  <c r="T30" i="18"/>
  <c r="V19" i="18"/>
  <c r="W9" i="18"/>
  <c r="AF3" i="18"/>
  <c r="AN20" i="18"/>
  <c r="V14" i="18"/>
  <c r="AL11" i="18"/>
  <c r="V12" i="18"/>
  <c r="W23" i="18"/>
  <c r="Q3" i="18"/>
  <c r="AA32" i="18"/>
  <c r="AH27" i="18"/>
  <c r="AD20" i="18"/>
  <c r="AB30" i="18"/>
  <c r="AC7" i="18"/>
  <c r="AG9" i="18"/>
  <c r="Y28" i="18"/>
  <c r="AE4" i="18"/>
  <c r="W31" i="18"/>
  <c r="AF7" i="18"/>
  <c r="AP4" i="18"/>
  <c r="AC19" i="18"/>
  <c r="AA31" i="18"/>
  <c r="Z6" i="18"/>
  <c r="AF25" i="18"/>
  <c r="AM28" i="18"/>
  <c r="U4" i="18"/>
  <c r="Q15" i="18"/>
  <c r="AG5" i="18"/>
  <c r="AJ9" i="18"/>
  <c r="AE7" i="18"/>
  <c r="AP6" i="18"/>
  <c r="AD12" i="18"/>
  <c r="AD18" i="18"/>
  <c r="AH20" i="18"/>
  <c r="T11" i="18"/>
  <c r="AO11" i="18"/>
  <c r="AO12" i="18"/>
  <c r="V11" i="18"/>
  <c r="AJ29" i="18"/>
  <c r="AG14" i="18"/>
  <c r="AE31" i="18"/>
  <c r="Q14" i="18"/>
  <c r="AD31" i="18"/>
  <c r="AC5" i="18"/>
  <c r="AN14" i="18"/>
  <c r="AD8" i="18"/>
  <c r="AG7" i="18"/>
  <c r="AC16" i="18"/>
  <c r="Q31" i="18"/>
  <c r="X14" i="18"/>
  <c r="X20" i="18"/>
  <c r="X6" i="18"/>
  <c r="AH29" i="18"/>
  <c r="AD27" i="18"/>
  <c r="T18" i="18"/>
  <c r="AI16" i="18"/>
  <c r="R5" i="18"/>
  <c r="AM20" i="18"/>
  <c r="AD21" i="18"/>
  <c r="Y14" i="18"/>
  <c r="AL5" i="18"/>
  <c r="AI15" i="18"/>
  <c r="AE30" i="18"/>
  <c r="V8" i="18"/>
  <c r="S29" i="18"/>
  <c r="AN22" i="18"/>
  <c r="AE12" i="18"/>
  <c r="X10" i="18"/>
  <c r="AK4" i="18"/>
  <c r="U17" i="18"/>
  <c r="V18" i="18"/>
  <c r="AK20" i="18"/>
  <c r="AG8" i="18"/>
  <c r="AN8" i="18"/>
  <c r="T9" i="18"/>
  <c r="R6" i="18"/>
  <c r="AK5" i="18"/>
  <c r="Z17" i="18"/>
  <c r="Y20" i="18"/>
  <c r="Z11" i="18"/>
  <c r="R3" i="18"/>
  <c r="R9" i="18"/>
  <c r="AE29" i="18"/>
  <c r="R32" i="18"/>
  <c r="AL28" i="18"/>
  <c r="AL32" i="18"/>
  <c r="W18" i="18"/>
  <c r="U24" i="18"/>
  <c r="AI26" i="18"/>
  <c r="AE16" i="18"/>
  <c r="S16" i="18"/>
  <c r="AE19" i="18"/>
  <c r="AK22" i="18"/>
  <c r="AH15" i="18"/>
  <c r="AH31" i="18"/>
  <c r="W28" i="18"/>
  <c r="X13" i="18"/>
  <c r="V29" i="18"/>
  <c r="AD6" i="18"/>
  <c r="X12" i="18"/>
  <c r="AK25" i="18"/>
  <c r="AD5" i="18"/>
  <c r="AB15" i="18"/>
  <c r="AD25" i="18"/>
  <c r="AA19" i="18"/>
  <c r="AJ22" i="18"/>
  <c r="AL18" i="18"/>
  <c r="X5" i="18"/>
  <c r="R18" i="18"/>
  <c r="E24" i="25" l="1"/>
  <c r="F24" i="25" s="1"/>
  <c r="AQ31" i="18"/>
  <c r="AQ14" i="18"/>
  <c r="AQ15" i="18"/>
  <c r="AQ3" i="18"/>
  <c r="E23" i="25"/>
  <c r="G25" i="25"/>
  <c r="H25" i="25" s="1"/>
  <c r="G24" i="25"/>
  <c r="H24" i="25" s="1"/>
  <c r="E25" i="25"/>
  <c r="F25" i="25" s="1"/>
  <c r="G23" i="25"/>
  <c r="AQ12" i="18"/>
  <c r="G30" i="25"/>
  <c r="H30" i="25" s="1"/>
  <c r="AQ8" i="18"/>
  <c r="AQ9" i="18"/>
  <c r="AQ26" i="18"/>
  <c r="AQ27" i="18"/>
  <c r="AQ29" i="18"/>
  <c r="E27" i="25"/>
  <c r="F27" i="25" s="1"/>
  <c r="AQ19" i="18"/>
  <c r="AQ7" i="18"/>
  <c r="G31" i="25"/>
  <c r="H31" i="25" s="1"/>
  <c r="AQ21" i="18"/>
  <c r="E28" i="25"/>
  <c r="F28" i="25" s="1"/>
  <c r="G29" i="25"/>
  <c r="H29" i="25" s="1"/>
  <c r="AQ18" i="18"/>
  <c r="AQ24" i="18"/>
  <c r="AQ32" i="18"/>
  <c r="G27" i="25"/>
  <c r="H27" i="25" s="1"/>
  <c r="E31" i="25"/>
  <c r="F31" i="25" s="1"/>
  <c r="AQ5" i="18"/>
  <c r="G32" i="25"/>
  <c r="H32" i="25" s="1"/>
  <c r="AQ17" i="18"/>
  <c r="E30" i="25"/>
  <c r="F30" i="25" s="1"/>
  <c r="AQ22" i="18"/>
  <c r="G34" i="25"/>
  <c r="H34" i="25" s="1"/>
  <c r="AQ13" i="18"/>
  <c r="G35" i="25"/>
  <c r="H35" i="25" s="1"/>
  <c r="AQ6" i="18"/>
  <c r="AQ20" i="18"/>
  <c r="AQ10" i="18"/>
  <c r="G37" i="25"/>
  <c r="H37" i="25" s="1"/>
  <c r="AQ16" i="18"/>
  <c r="G28" i="25"/>
  <c r="H28" i="25" s="1"/>
  <c r="AQ30" i="18"/>
  <c r="AQ4" i="18"/>
  <c r="E37" i="25"/>
  <c r="F37" i="25" s="1"/>
  <c r="AQ23" i="18"/>
  <c r="E29" i="25"/>
  <c r="F29" i="25" s="1"/>
  <c r="E35" i="25"/>
  <c r="F35" i="25" s="1"/>
  <c r="AQ25" i="18"/>
  <c r="AQ11" i="18"/>
  <c r="G26" i="25"/>
  <c r="H26" i="25" s="1"/>
  <c r="E26" i="25"/>
  <c r="F26" i="25" s="1"/>
  <c r="AQ28" i="18"/>
  <c r="E32" i="25"/>
  <c r="F32" i="25" s="1"/>
  <c r="E34" i="25"/>
  <c r="F34" i="25" s="1"/>
  <c r="AR28" i="18" l="1"/>
  <c r="AR25" i="18"/>
  <c r="AR16" i="18"/>
  <c r="AR10" i="18"/>
  <c r="AR6" i="18"/>
  <c r="AR13" i="18"/>
  <c r="AR22" i="18"/>
  <c r="AR17" i="18"/>
  <c r="AR5" i="18"/>
  <c r="AR24" i="18"/>
  <c r="AR21" i="18"/>
  <c r="AR7" i="18"/>
  <c r="AR27" i="18"/>
  <c r="AR9" i="18"/>
  <c r="G38" i="25"/>
  <c r="H23" i="25"/>
  <c r="F23" i="25"/>
  <c r="E38" i="25"/>
  <c r="AR15" i="18"/>
  <c r="AR11" i="18"/>
  <c r="AR23" i="18"/>
  <c r="AR4" i="18"/>
  <c r="AR20" i="18"/>
  <c r="AR18" i="18"/>
  <c r="AR19" i="18"/>
  <c r="AR26" i="18"/>
  <c r="AR8" i="18"/>
  <c r="AR12" i="18"/>
  <c r="AR3" i="18"/>
  <c r="AR14" i="18"/>
  <c r="E39" i="25" l="1"/>
</calcChain>
</file>

<file path=xl/sharedStrings.xml><?xml version="1.0" encoding="utf-8"?>
<sst xmlns="http://schemas.openxmlformats.org/spreadsheetml/2006/main" count="4287" uniqueCount="344">
  <si>
    <t>No.</t>
  </si>
  <si>
    <t>Nama Siswa</t>
  </si>
  <si>
    <t>NISN</t>
  </si>
  <si>
    <t>Penilaian Harian 1</t>
  </si>
  <si>
    <t>Penilaian Harian 2</t>
  </si>
  <si>
    <t>Penilaian Harian 3</t>
  </si>
  <si>
    <t>Penilaian Harian 4</t>
  </si>
  <si>
    <t>Penilaian Harian 5</t>
  </si>
  <si>
    <t>Penilaian Harian 6</t>
  </si>
  <si>
    <t>Penilaian Harian 7</t>
  </si>
  <si>
    <t>Penilaian Harian 8</t>
  </si>
  <si>
    <t>Penilaian Harian 9</t>
  </si>
  <si>
    <t>Penilaian Harian 10</t>
  </si>
  <si>
    <t>Penilaian Harian 11</t>
  </si>
  <si>
    <t>Penilaian Harian 12</t>
  </si>
  <si>
    <t>Penilaian Harian 13</t>
  </si>
  <si>
    <t>Penilaian Harian 14</t>
  </si>
  <si>
    <t>Penilaian Harian 15</t>
  </si>
  <si>
    <t>Materi</t>
  </si>
  <si>
    <t>Nilai PH</t>
  </si>
  <si>
    <t>Remedial</t>
  </si>
  <si>
    <t>Project</t>
  </si>
  <si>
    <t>Practice</t>
  </si>
  <si>
    <t>portfolio</t>
  </si>
  <si>
    <t>Nilai Rata-rata</t>
  </si>
  <si>
    <t>MAX</t>
  </si>
  <si>
    <t>MIN</t>
  </si>
  <si>
    <t>DESKRIPSI</t>
  </si>
  <si>
    <t>KKM</t>
  </si>
  <si>
    <t>Predikat</t>
  </si>
  <si>
    <t>A</t>
  </si>
  <si>
    <t>B</t>
  </si>
  <si>
    <t>C</t>
  </si>
  <si>
    <t>D</t>
  </si>
  <si>
    <t>Rentang Nilai</t>
  </si>
  <si>
    <t>Kalimat Kunci Deskripsi Pengetahuan</t>
  </si>
  <si>
    <t>Kalimat Kunci Deskripsi Keterampilan</t>
  </si>
  <si>
    <t xml:space="preserve">Memiliki kemampuan yang sangat baik dalam </t>
  </si>
  <si>
    <t xml:space="preserve">Memiliki kemampuan yang baik dalam </t>
  </si>
  <si>
    <t xml:space="preserve">Memiliki kemampuan yang cukup baik dalam </t>
  </si>
  <si>
    <t xml:space="preserve">Perlu peningkatan dalam </t>
  </si>
  <si>
    <t xml:space="preserve">Sangat terampil dalam </t>
  </si>
  <si>
    <t xml:space="preserve">Terampil dalam </t>
  </si>
  <si>
    <t xml:space="preserve">Cukup terampil dalam </t>
  </si>
  <si>
    <t xml:space="preserve">Perlu peningkatan pada </t>
  </si>
  <si>
    <t>PENILAIAN AKHIR TAHUN (PAT)</t>
  </si>
  <si>
    <t>QH</t>
  </si>
  <si>
    <t>AA</t>
  </si>
  <si>
    <t>FQ</t>
  </si>
  <si>
    <t>SKI</t>
  </si>
  <si>
    <t>PKN</t>
  </si>
  <si>
    <t>BID</t>
  </si>
  <si>
    <t>BAR</t>
  </si>
  <si>
    <t>MAT</t>
  </si>
  <si>
    <t>IPA</t>
  </si>
  <si>
    <t>IPS</t>
  </si>
  <si>
    <t>SBDP</t>
  </si>
  <si>
    <t>PJOK</t>
  </si>
  <si>
    <t>BIG</t>
  </si>
  <si>
    <t>JUMLAH</t>
  </si>
  <si>
    <t>KRITERIA KETUNTASAN MINIMAL (KKM)</t>
  </si>
  <si>
    <t>BOBOT PENILAIAN</t>
  </si>
  <si>
    <t>RPH</t>
  </si>
  <si>
    <t>PAT</t>
  </si>
  <si>
    <t>NILAI AKHIR PENGETAHUAN</t>
  </si>
  <si>
    <t>NILAI AKHIR KETERAMPILAN</t>
  </si>
  <si>
    <t>RK</t>
  </si>
  <si>
    <t>FK</t>
  </si>
  <si>
    <t>MTK</t>
  </si>
  <si>
    <r>
      <t xml:space="preserve">INPUT CATATAN RAPOR - </t>
    </r>
    <r>
      <rPr>
        <b/>
        <sz val="11"/>
        <color rgb="FFFF0000"/>
        <rFont val="Calibri"/>
        <family val="2"/>
        <scheme val="minor"/>
      </rPr>
      <t>*) Penilaian Sikap Spiritual dan Sikap Sosial.</t>
    </r>
  </si>
  <si>
    <t>Nama</t>
  </si>
  <si>
    <t>SIKAP SPRITUAL - Predikat</t>
  </si>
  <si>
    <t>Deskripsi</t>
  </si>
  <si>
    <t>Sikap Sosial - Predikat</t>
  </si>
  <si>
    <r>
      <t xml:space="preserve">INPUT CATATAN RAPOR - </t>
    </r>
    <r>
      <rPr>
        <b/>
        <sz val="11"/>
        <color rgb="FFFF0000"/>
        <rFont val="Calibri"/>
        <family val="2"/>
        <scheme val="minor"/>
      </rPr>
      <t xml:space="preserve">*) Penilaian Kegiatan Ekstrakulikuler. </t>
    </r>
  </si>
  <si>
    <t>Kegiatan Eskul 1</t>
  </si>
  <si>
    <t>Kegiatan Eskul 2</t>
  </si>
  <si>
    <t>Kegiatan Eskul 3</t>
  </si>
  <si>
    <r>
      <t xml:space="preserve">INPUT CATATAN RAPOR - </t>
    </r>
    <r>
      <rPr>
        <b/>
        <sz val="11"/>
        <color rgb="FFFF0000"/>
        <rFont val="Calibri"/>
        <family val="2"/>
        <scheme val="minor"/>
      </rPr>
      <t xml:space="preserve">*) Input Jenis Prestasi yang diperoleh siswa. </t>
    </r>
  </si>
  <si>
    <t>Jenis Prestasi 1</t>
  </si>
  <si>
    <t>Jenis Prestasi 2</t>
  </si>
  <si>
    <t>Jenis Prestasi 3</t>
  </si>
  <si>
    <r>
      <t xml:space="preserve">INPUT CATATAN RAPOR  - </t>
    </r>
    <r>
      <rPr>
        <b/>
        <sz val="11"/>
        <color rgb="FFFF0000"/>
        <rFont val="Calibri"/>
        <family val="2"/>
        <scheme val="minor"/>
      </rPr>
      <t xml:space="preserve">*) Input Keterangan Kehadiran dan Catatan Wali Kelas. </t>
    </r>
  </si>
  <si>
    <t>Keterangan Sakit (Hari)</t>
  </si>
  <si>
    <t>Keterangan Izin (Hari)</t>
  </si>
  <si>
    <t>Keterangan Tanpa Keterangan (Hari)</t>
  </si>
  <si>
    <t>STATUS Siswa</t>
  </si>
  <si>
    <t>Catatan Wali Kelas</t>
  </si>
  <si>
    <t>NO.</t>
  </si>
  <si>
    <t>No. Urut</t>
  </si>
  <si>
    <t>Madrasah</t>
  </si>
  <si>
    <t>NIS</t>
  </si>
  <si>
    <t>Kelas/Semester</t>
  </si>
  <si>
    <t>Tahun Ajaran</t>
  </si>
  <si>
    <t>CAPAIAN HASIL BELAJAR</t>
  </si>
  <si>
    <t>A.</t>
  </si>
  <si>
    <t>SIKAP</t>
  </si>
  <si>
    <t>1.</t>
  </si>
  <si>
    <t>Sikap Spiritual</t>
  </si>
  <si>
    <t>2.</t>
  </si>
  <si>
    <t>Sikap Sosial</t>
  </si>
  <si>
    <t>B.</t>
  </si>
  <si>
    <t>PENGETAHUAN DAN KETERAMPILAN</t>
  </si>
  <si>
    <t>Kriteria Ketuntasan Minimal</t>
  </si>
  <si>
    <t>Pengetahuan</t>
  </si>
  <si>
    <t>Keterampilan</t>
  </si>
  <si>
    <t>Mata Pelajaran</t>
  </si>
  <si>
    <t>Nilai</t>
  </si>
  <si>
    <t>Pedikat</t>
  </si>
  <si>
    <t>Kelompok A</t>
  </si>
  <si>
    <t>a.</t>
  </si>
  <si>
    <t>Al Qur'an Hadits</t>
  </si>
  <si>
    <t>b.</t>
  </si>
  <si>
    <t>Akidah Akhlak</t>
  </si>
  <si>
    <t>c.</t>
  </si>
  <si>
    <t>Fikih</t>
  </si>
  <si>
    <t>d.</t>
  </si>
  <si>
    <t>Sejarah Kebudayaan Islam</t>
  </si>
  <si>
    <t>Pendidikan Pancasila dan Kewar-ganegaraan</t>
  </si>
  <si>
    <t>Bahasa Indonesia</t>
  </si>
  <si>
    <t>Bahasa Arab</t>
  </si>
  <si>
    <t>Matematika</t>
  </si>
  <si>
    <t>Ilmu Pengetahuan Alam</t>
  </si>
  <si>
    <t>Ilmu Pengetahuan Sosial</t>
  </si>
  <si>
    <t>Kelompok B</t>
  </si>
  <si>
    <t>Seni Budaya dan Prakarya</t>
  </si>
  <si>
    <t>≤</t>
  </si>
  <si>
    <t>Pendidikan Jasmani, Olahraga dan Kesehatan</t>
  </si>
  <si>
    <t>Muatan Lokal *)</t>
  </si>
  <si>
    <t>Jumlah</t>
  </si>
  <si>
    <t>*) : Bila ada</t>
  </si>
  <si>
    <t>Tabel Predikat</t>
  </si>
  <si>
    <t>0 &lt; x</t>
  </si>
  <si>
    <t>C.</t>
  </si>
  <si>
    <t>DESKRIPSI PENGETAHUAN DAN KETERAMPILAN</t>
  </si>
  <si>
    <t>Deskripsi Capaian Kompetensi</t>
  </si>
  <si>
    <t>D.</t>
  </si>
  <si>
    <t>Ekstrakurikuler</t>
  </si>
  <si>
    <t>Kegiatan Esktrakurikuler</t>
  </si>
  <si>
    <t>E.</t>
  </si>
  <si>
    <t>Prestasi</t>
  </si>
  <si>
    <t>Jenis Kegiatan</t>
  </si>
  <si>
    <t>Keterangan</t>
  </si>
  <si>
    <t>F.</t>
  </si>
  <si>
    <t>Ketidakhadian</t>
  </si>
  <si>
    <t>Alasan</t>
  </si>
  <si>
    <t>Sakit</t>
  </si>
  <si>
    <t>hari</t>
  </si>
  <si>
    <t>Izin</t>
  </si>
  <si>
    <t>Tanpa Keterangan</t>
  </si>
  <si>
    <t>G.</t>
  </si>
  <si>
    <t>H.</t>
  </si>
  <si>
    <t>Tanggapan Orangtua/Wali</t>
  </si>
  <si>
    <t xml:space="preserve">Keterangan kenaikan kelas: </t>
  </si>
  <si>
    <t>Orangtua/Wali,</t>
  </si>
  <si>
    <t>Guru Kelas,</t>
  </si>
  <si>
    <t>Mengetahui</t>
  </si>
  <si>
    <t>Kepala Madrasah,</t>
  </si>
  <si>
    <t>NAMA SISWA</t>
  </si>
  <si>
    <t>Nama Sekolah</t>
  </si>
  <si>
    <t>Alamat</t>
  </si>
  <si>
    <t>Kepala Sekolah</t>
  </si>
  <si>
    <t>NIP Kamad</t>
  </si>
  <si>
    <t>-</t>
  </si>
  <si>
    <t>Peringkat Nilai</t>
  </si>
  <si>
    <t>RANK</t>
  </si>
  <si>
    <t>(Satu)</t>
  </si>
  <si>
    <t>(Dua)</t>
  </si>
  <si>
    <t>(Tiga)</t>
  </si>
  <si>
    <t>(Empat)</t>
  </si>
  <si>
    <t>(Lima)</t>
  </si>
  <si>
    <t>(Enam)</t>
  </si>
  <si>
    <t>Menyajikan hasil analisis pelaksanaan nilai-nilai Pancasila dalam kehidupan sehari-hari.</t>
  </si>
  <si>
    <t>71</t>
  </si>
  <si>
    <t>81</t>
  </si>
  <si>
    <t>72</t>
  </si>
  <si>
    <t>75</t>
  </si>
  <si>
    <t>70</t>
  </si>
  <si>
    <t>87</t>
  </si>
  <si>
    <t>78</t>
  </si>
  <si>
    <t>80</t>
  </si>
  <si>
    <t>Menggali isi teks pidato yang didengar dan dibaca.</t>
  </si>
  <si>
    <t>Menggali informasi yang terdapat pada teks nonfiksi.</t>
  </si>
  <si>
    <t xml:space="preserve">Menelusuri tuturan dan tindakan tokoh serta penceritaan penulis dalam teks fiksi. </t>
  </si>
  <si>
    <t>Mengaitkan peristiwa yang dialamai tokoh dalam cerita fiksi dengan pengalaman pribadi.</t>
  </si>
  <si>
    <t>Menyampaikan pidato hasil karya pribadi dengan menggunakan kosakata baku dan kalimat efektif sebagai bentuk ungkapan diri</t>
  </si>
  <si>
    <t>Menyampaikan hasil membandingkan informasi yang diiharapkan dengan informasi yang diperoleh setelah membaca teks nonfiksi secara lisan, tulis, dan visual.</t>
  </si>
  <si>
    <t>Menyampaikan penjelasan tentang tuturan dan tindakan tokoh serta penceritaan penulis dalam teks fiksi secara lisan, tulis, dan visual</t>
  </si>
  <si>
    <t>Menyajikan hasil pengaitan peristiwa yang dialami tokoh dalam cerita fiksi dengan pengalaman pribadi secara lisan, tulisan dan visual.</t>
  </si>
  <si>
    <t>Bunyi huruf, kata, frase dan kalimat sederhana terkait topik : الوجب المنزل baik secara lisan maupun tertulis</t>
  </si>
  <si>
    <t>Makna dari ujaran kata , frase dan kalimat sederhana terkait topik : الوجب المنزل</t>
  </si>
  <si>
    <t>Bentuk, kata frase dan kalimat sederhana terkait topik : الوجب المنزل</t>
  </si>
  <si>
    <t>Kata, frase dan kalimat sederhana secara lisan dan tertulis terkait topik : الوجب المنزل</t>
  </si>
  <si>
    <t>Menyajikan huruf, kata frase dan kalimat bahasa arab terkait topik : الوجب المنزل</t>
  </si>
  <si>
    <t>Menyajikan makna dari ujaran kata, frase dan kalimat bahasa arab terkait topik : الوجب المنزل</t>
  </si>
  <si>
    <t>Menyajikan kata, frase, dan kalimat sederhana secara lisan dan tertulis terkait topik : الوجب المنزل</t>
  </si>
  <si>
    <t>Menyajikan teks sederhana tentang topik : الوجب المنزل dalam berbagai struktur bahasa sederhana secara tepat</t>
  </si>
  <si>
    <t xml:space="preserve">Membandingkan prisma, tabung, limas, kerucut, dan bola. </t>
  </si>
  <si>
    <t>Menjelaskan dan membandingkan modus, median, dan mean dari data tunggal untuk menentukan nilai mana yang paling tepat mewakili data</t>
  </si>
  <si>
    <t xml:space="preserve">Mengidentifikasi prisma, tabung, limas, kerucut, dan bola </t>
  </si>
  <si>
    <t xml:space="preserve">Mengidentifikasi bangun ruang yang merupakan gabungan dari beberapa bangun ruang, serta luas permukaan dan volumenya </t>
  </si>
  <si>
    <t>Menyelesaikan masalah yang berkaitan dengan modus, median, dan mean dari data tunggal dalam penyelesaian masalah</t>
  </si>
  <si>
    <t xml:space="preserve"> Menjelaskan bangun ruang yang merupakan gabungan dari beberapa bangun ruang, serta luas permukaan dan volumenya </t>
  </si>
  <si>
    <t>50</t>
  </si>
  <si>
    <t>60</t>
  </si>
  <si>
    <t>65</t>
  </si>
  <si>
    <t>Menghubungkan ciri pubertas pada laki-laki dan perempuan dengan kesehatan reproduksi</t>
  </si>
  <si>
    <t xml:space="preserve">Menjelaskan sistem tata surya dan karakteristik anggota tata surya. </t>
  </si>
  <si>
    <t>Menjelaskan peristiwa rotasi dan revolusi Bumi serta terjadinya gerhana bulan dan gerhana Matahari.</t>
  </si>
  <si>
    <t>Menyajikan karya tentang cara menyikapi ciri-ciri pubertas yang dialami</t>
  </si>
  <si>
    <t>Membuat model gerhana bulan dan gerhana Matahari</t>
  </si>
  <si>
    <t xml:space="preserve">Mengidentifikasi karakteristik geografis dan kehidupan sosial budaya, ekonomi, politik di wilayah ASEAN. </t>
  </si>
  <si>
    <t xml:space="preserve">Menganalisis perubahan sosial budaya dalam rangka modernisasi bangsa Indonesia.  </t>
  </si>
  <si>
    <t>Menganalisis posisi dan peran Indonesia dalam kerja sama di bidang ekonomi, politik, sosial, budaya, teknologi, dan pendidikan dalam lingkup ASEAN.</t>
  </si>
  <si>
    <t>Memahami makna proklamasi kemerdekaan, upaya mempertahankan kemerdekaan, dan upaya mengembangkan kehidupan kebangsaan yang sejahtera.</t>
  </si>
  <si>
    <t>Menyajikan hasil identifikasi karakteristik geografis dan kehidupan sosial budaya, ekonomi, dan politik di wilayah ASEAN.</t>
  </si>
  <si>
    <t>Menyajikan hasil analisis mengenai perubahan sosial budaya dalam rangka modernisasi bangsa Indonesia.</t>
  </si>
  <si>
    <t>Menyajikan hasil analisis tentang posisi dan peran Indonesia dalam kerja sama di bidang ekonomi, politik, sosial, budaya, teknologi, dan pendidikan dalam lingkup ASEAN.</t>
  </si>
  <si>
    <t>Menyajikan laporan tentang makna proklamasi kemerdekaan, upaya mempertahankan kemerdekaan dan upaya mengembangkan kehidupan kebangsaan yang sejahtera.</t>
  </si>
  <si>
    <t>Memahami rangkaian tiga pola gerak dominan (bertumpu, bergantung, keseimbangan, berpindah/lokomotor, tolakan, putaran, ayunan, melayang, dan mendarat) dengan konsisten, tepat dan terkontrol dalam aktivitas senam</t>
  </si>
  <si>
    <t xml:space="preserve">Memahami penggunaan variasi dan kombinasi gerak dasar rangkaian langkah dan ayunan lengan mengikuti irama (ketukan) tanpa/dengan musik dalam aktivitas gerak berirama </t>
  </si>
  <si>
    <t>Memahami keterampilan salah satu gaya renang dan dasar-dasar penyelamatan diri.</t>
  </si>
  <si>
    <t xml:space="preserve">Memahami perlunya pemeliharaan kebersihan alat reproduksi </t>
  </si>
  <si>
    <t>Mempraktikkan rangkaian tiga pola gerak dominan (bertumpu, bergantung, keseimbangan, berpindah/lokomotor, tolakan, putaran, ayunan, melayang, dan mendarat) dengan konsisten, tepat dan terkontrol dalam aktivitas senam</t>
  </si>
  <si>
    <t>Mempraktikkan penggunaan variasi dan kombinasi gerak dasar rangkaian langkah dan ayunan lengan mengikuti irama (ketukan) tanpa/dengan musik dalam aktivitas gerak berirama</t>
  </si>
  <si>
    <t>Mempraktikkan keterampilan salah satu gaya renang dan dasar-dasar penyelamatan diri</t>
  </si>
  <si>
    <t>Memaparkan perlunya pemeliharaan kebersihan alat reproduksi</t>
  </si>
  <si>
    <t>merespon instruksi dan informasi sangat sederhana baik dengan tindakanmaupun bahasa secara berterima di dalam dan luar kelas</t>
  </si>
  <si>
    <t>bercakap-cakap untuk menyertai tindakan secara yang melibatkan tindak tutur : memberi aba aba dan petunjuk</t>
  </si>
  <si>
    <t>membaca nyaring teks fungsional pendek sangat sederhana dengan ucapan dan intonasi yang tepat</t>
  </si>
  <si>
    <t>menulis teks fungsional pendek sangat sederhana secara berterima dalm konteks sekitar peserta didik</t>
  </si>
  <si>
    <t>memahami cerita lisan sangat sederhana dengan bantuan gambar</t>
  </si>
  <si>
    <t>mengunkapkan kesantunan secara berterima yang melibatkan ungkapan : would you please...., dan may i</t>
  </si>
  <si>
    <t>memahami teks naratif bergambar sangat sederhana</t>
  </si>
  <si>
    <t>menulis kartu kartu ucapan sederhana secara berterima</t>
  </si>
  <si>
    <t>sejarah perjuangan sunan Maulana Malik Ibrahim, sunan ampel, dan sunan Giri</t>
  </si>
  <si>
    <t>sejarah perjuangan sunan Bonang, sunan Kalijaga, dan sunan Drajat</t>
  </si>
  <si>
    <t>sejarah perjuangan sunan Muria, sunan Kudus, dan sunan Gunung Jati</t>
  </si>
  <si>
    <t xml:space="preserve"> </t>
  </si>
  <si>
    <t>98</t>
  </si>
  <si>
    <t>86</t>
  </si>
  <si>
    <t>88</t>
  </si>
  <si>
    <t>85</t>
  </si>
  <si>
    <t>82</t>
  </si>
  <si>
    <t>84</t>
  </si>
  <si>
    <t>77</t>
  </si>
  <si>
    <t>Menceritakan sejarah perjuangan sunan Maulana Malik Ibrahim, sunan ampel, dan sunan Giri</t>
  </si>
  <si>
    <t>Menceritakan sejarah perjuangan sunan Bonang, sunan Kalijaga, dan sunan Drajat</t>
  </si>
  <si>
    <t>Menceritakan sejarah perjuangan sunan Muria, sunan Kudus, dan sunan Gunung Jati</t>
  </si>
  <si>
    <t>Jual Beli</t>
  </si>
  <si>
    <t>Tata caraPinjam meminjam</t>
  </si>
  <si>
    <t>Ketentuan barang temuan</t>
  </si>
  <si>
    <t>96</t>
  </si>
  <si>
    <t>90</t>
  </si>
  <si>
    <t>92</t>
  </si>
  <si>
    <t>95</t>
  </si>
  <si>
    <t>94</t>
  </si>
  <si>
    <t>Kalimat toyyibah istighfar</t>
  </si>
  <si>
    <t>Asmaul Husna</t>
  </si>
  <si>
    <t>Kisah nabi Ayyub as dan nabi Adam as</t>
  </si>
  <si>
    <t>Akhlaq terpuji terhadap hewan dan tumbuhan</t>
  </si>
  <si>
    <t>Memahami arti dan isi kandungan Q.S. al-Bayyinah</t>
  </si>
  <si>
    <t>Memahami arti dan isi kandungan hadis tentang amal salih</t>
  </si>
  <si>
    <t>Menghafalkan Q.S. al-Bayyinah</t>
  </si>
  <si>
    <t>Menghafalkan hadis tentang amal salih</t>
  </si>
  <si>
    <t>patung</t>
  </si>
  <si>
    <t>Reklame</t>
  </si>
  <si>
    <t>Interval nada</t>
  </si>
  <si>
    <t>Tari kreasi daerah</t>
  </si>
  <si>
    <t>Baik</t>
  </si>
  <si>
    <t xml:space="preserve">Selalu taat beribadah. Menunjukkan sikap berperilaku sukur,berdoa sebelum dan sesudah melakukan kegiatan, dan toleransi dalam beragama dengan baik. </t>
  </si>
  <si>
    <t xml:space="preserve">Menunjukkan sikap jujur, disiplin, tanggung jawab, santun, percaya diri, dan peduli dengan baik. </t>
  </si>
  <si>
    <t>Lulus</t>
  </si>
  <si>
    <t>Lebih giatlah lagi belajar di jenjang berikutnya!</t>
  </si>
  <si>
    <t>AHMAD FARIZI</t>
  </si>
  <si>
    <t>ALI BIKRIH</t>
  </si>
  <si>
    <t>ANIES KALEELA</t>
  </si>
  <si>
    <t>DEDI</t>
  </si>
  <si>
    <t>DESWITA MAHARANI</t>
  </si>
  <si>
    <t>DIMAZ RADITHYA SHARIQUE</t>
  </si>
  <si>
    <t>DONI TATA</t>
  </si>
  <si>
    <t>HAYKAL ZAQUAN</t>
  </si>
  <si>
    <t>LAILATUL ULYA MAULIDIA</t>
  </si>
  <si>
    <t>M. ANDI PRAYOGA</t>
  </si>
  <si>
    <t>MILIANA</t>
  </si>
  <si>
    <t>MUHAMMAD HAFIS</t>
  </si>
  <si>
    <t>MUHAMMAD NIZAM</t>
  </si>
  <si>
    <t>MUHAMMAD RAMADANI</t>
  </si>
  <si>
    <t>MUHAMMAD REVALISA AKBAR</t>
  </si>
  <si>
    <t>MUHAMMAD ROZI</t>
  </si>
  <si>
    <t>MUHAMMAD SUKRON</t>
  </si>
  <si>
    <t>NADIVA</t>
  </si>
  <si>
    <t>NURAINI</t>
  </si>
  <si>
    <t>NURUL KAMILA</t>
  </si>
  <si>
    <t>NURUL NATASYA</t>
  </si>
  <si>
    <t>RONI ANDIKA</t>
  </si>
  <si>
    <t>SAIDUL SYA'BAN</t>
  </si>
  <si>
    <t>SYAHIRA ANEILA AZRA</t>
  </si>
  <si>
    <t>UMSIYEH</t>
  </si>
  <si>
    <t>YAMAN</t>
  </si>
  <si>
    <t>0087736464</t>
  </si>
  <si>
    <t>0096718446</t>
  </si>
  <si>
    <t>0084872709</t>
  </si>
  <si>
    <t>0077915208</t>
  </si>
  <si>
    <t>0093819661</t>
  </si>
  <si>
    <t>0091258806</t>
  </si>
  <si>
    <t>0073283695</t>
  </si>
  <si>
    <t>0085416711</t>
  </si>
  <si>
    <t>0093750930</t>
  </si>
  <si>
    <t>0083148349</t>
  </si>
  <si>
    <t>0091954462</t>
  </si>
  <si>
    <t>0086427247</t>
  </si>
  <si>
    <t>0072115185</t>
  </si>
  <si>
    <t>0071550749</t>
  </si>
  <si>
    <t>0087069179</t>
  </si>
  <si>
    <t>0078857610</t>
  </si>
  <si>
    <t>0073337501</t>
  </si>
  <si>
    <t>0084028635</t>
  </si>
  <si>
    <t>0071301693</t>
  </si>
  <si>
    <t>0086950510</t>
  </si>
  <si>
    <t>0093001597</t>
  </si>
  <si>
    <t>0083565802</t>
  </si>
  <si>
    <t>0074839126</t>
  </si>
  <si>
    <t>0083954090</t>
  </si>
  <si>
    <t>0071939466</t>
  </si>
  <si>
    <t>0079075710</t>
  </si>
  <si>
    <t>Singkawang, 21 Desember 2019</t>
  </si>
  <si>
    <t>Menelaah persatuan dan kesatuan terhadap kehidupan berbangsa dan bernegara beserta dampaknya.</t>
  </si>
  <si>
    <t>Menganalisis penerapan nilai-nilai Pancasila dalam kehdupan sehari-hari</t>
  </si>
  <si>
    <t xml:space="preserve">Menganalisis pelaksanaan kewajiban, hak, dan tanggung jawab sebagai warga negara beserta dampaknya dalam kehidupan sehari-hari. </t>
  </si>
  <si>
    <t>Menelaah keberagaman sosial, budaya, dan ekonomi masyarakat.</t>
  </si>
  <si>
    <t>Menyajikan hasil telaah persatuan dan kesatuan terhadap kehidupan berbangsa dan bernegara beserta dampaknya.</t>
  </si>
  <si>
    <t>Menyajikan hasil analisis pelaksanaan kewajiban, hak, dan tanggung jawab sebagai warga masyarakat beserta dampaknya dalam kehidupan sehari-hari.</t>
  </si>
  <si>
    <t>Mengampanyekan manfaat keanekaragaman sosial, budaya, dan ekonomi.</t>
  </si>
  <si>
    <t>APLIKASI RAPORT DIGITAL/ARD ALTERNATIF/OFFLINE</t>
  </si>
  <si>
    <t>DAMIRI, S. Pd.I</t>
  </si>
  <si>
    <t xml:space="preserve">  Kelas</t>
  </si>
  <si>
    <t xml:space="preserve">  Wali Kelas</t>
  </si>
  <si>
    <t xml:space="preserve">  NIP Wali Kelas</t>
  </si>
  <si>
    <t>197104152005011011</t>
  </si>
  <si>
    <t>: MIN 3 SAROLANGUN</t>
  </si>
  <si>
    <t>: Jl. Lintas Sarolangun-Ma.Tembesi KM.23 Pauh</t>
  </si>
  <si>
    <t>: NAJMI, S.Ag</t>
  </si>
  <si>
    <t>: '19730810 200604 1 003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</si>
</sst>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2"/>
      <color theme="1"/>
      <name val="Arial Narrow"/>
      <family val="2"/>
      <charset val="1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theme="1"/>
      <name val="Trebuchet MS"/>
      <family val="2"/>
      <charset val="1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Arial"/>
      <family val="2"/>
    </font>
    <font>
      <sz val="8"/>
      <color theme="1"/>
      <name val="Trebuchet MS"/>
      <family val="2"/>
      <charset val="1"/>
    </font>
    <font>
      <sz val="14"/>
      <color rgb="FF002060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</fills>
  <borders count="4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5" fillId="0" borderId="0"/>
    <xf numFmtId="49" fontId="2" fillId="0" borderId="0" applyNumberFormat="0" applyFill="0" applyProtection="0"/>
    <xf numFmtId="0" fontId="10" fillId="0" borderId="0"/>
    <xf numFmtId="0" fontId="9" fillId="0" borderId="0"/>
    <xf numFmtId="0" fontId="5" fillId="0" borderId="0"/>
    <xf numFmtId="0" fontId="9" fillId="0" borderId="0"/>
    <xf numFmtId="0" fontId="11" fillId="0" borderId="0">
      <alignment horizontal="center" vertical="center"/>
    </xf>
    <xf numFmtId="0" fontId="12" fillId="0" borderId="0"/>
  </cellStyleXfs>
  <cellXfs count="210">
    <xf numFmtId="0" fontId="0" fillId="0" borderId="0" xfId="0"/>
    <xf numFmtId="0" fontId="1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NumberFormat="1" applyFill="1" applyBorder="1" applyAlignment="1" applyProtection="1">
      <alignment horizontal="center" vertical="center"/>
    </xf>
    <xf numFmtId="0" fontId="0" fillId="0" borderId="4" xfId="0" applyNumberForma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  <protection locked="0"/>
    </xf>
    <xf numFmtId="0" fontId="0" fillId="0" borderId="4" xfId="0" applyNumberFormat="1" applyFill="1" applyBorder="1" applyAlignment="1" applyProtection="1">
      <alignment horizontal="center" vertical="center"/>
      <protection locked="0"/>
    </xf>
    <xf numFmtId="0" fontId="0" fillId="0" borderId="4" xfId="0" applyNumberFormat="1" applyFill="1" applyBorder="1" applyAlignment="1" applyProtection="1">
      <alignment horizontal="left" vertical="center"/>
      <protection locked="0"/>
    </xf>
    <xf numFmtId="0" fontId="0" fillId="0" borderId="0" xfId="0" applyNumberFormat="1" applyFill="1" applyAlignment="1" applyProtection="1">
      <alignment horizontal="center" vertical="center"/>
    </xf>
    <xf numFmtId="0" fontId="0" fillId="0" borderId="0" xfId="0" applyNumberFormat="1" applyFill="1" applyAlignment="1" applyProtection="1">
      <alignment horizontal="center" vertical="center"/>
      <protection locked="0"/>
    </xf>
    <xf numFmtId="0" fontId="0" fillId="0" borderId="0" xfId="0" applyNumberFormat="1" applyFill="1" applyProtection="1"/>
    <xf numFmtId="1" fontId="0" fillId="2" borderId="4" xfId="0" applyNumberFormat="1" applyFill="1" applyBorder="1" applyAlignment="1" applyProtection="1">
      <alignment horizontal="center"/>
    </xf>
    <xf numFmtId="0" fontId="0" fillId="0" borderId="3" xfId="0" applyNumberFormat="1" applyFill="1" applyBorder="1" applyProtection="1"/>
    <xf numFmtId="0" fontId="0" fillId="4" borderId="4" xfId="0" applyNumberFormat="1" applyFill="1" applyBorder="1" applyProtection="1"/>
    <xf numFmtId="0" fontId="0" fillId="4" borderId="4" xfId="0" applyNumberFormat="1" applyFill="1" applyBorder="1" applyAlignment="1" applyProtection="1">
      <alignment horizontal="center"/>
    </xf>
    <xf numFmtId="1" fontId="0" fillId="0" borderId="0" xfId="0" applyNumberFormat="1" applyFill="1" applyProtection="1"/>
    <xf numFmtId="0" fontId="0" fillId="4" borderId="5" xfId="0" applyNumberFormat="1" applyFill="1" applyBorder="1" applyAlignment="1" applyProtection="1">
      <alignment horizontal="center"/>
    </xf>
    <xf numFmtId="0" fontId="0" fillId="4" borderId="6" xfId="0" applyNumberFormat="1" applyFill="1" applyBorder="1" applyAlignment="1" applyProtection="1">
      <alignment horizontal="center"/>
    </xf>
    <xf numFmtId="0" fontId="0" fillId="5" borderId="4" xfId="0" applyNumberFormat="1" applyFill="1" applyBorder="1" applyAlignment="1" applyProtection="1">
      <alignment horizontal="center" vertical="center"/>
    </xf>
    <xf numFmtId="0" fontId="0" fillId="5" borderId="4" xfId="0" applyNumberFormat="1" applyFill="1" applyBorder="1" applyProtection="1"/>
    <xf numFmtId="0" fontId="0" fillId="5" borderId="5" xfId="0" applyNumberFormat="1" applyFill="1" applyBorder="1" applyProtection="1"/>
    <xf numFmtId="0" fontId="0" fillId="5" borderId="6" xfId="0" applyNumberFormat="1" applyFill="1" applyBorder="1" applyProtection="1"/>
    <xf numFmtId="1" fontId="0" fillId="3" borderId="4" xfId="0" applyNumberFormat="1" applyFill="1" applyBorder="1" applyAlignment="1" applyProtection="1">
      <alignment horizontal="center"/>
    </xf>
    <xf numFmtId="0" fontId="0" fillId="3" borderId="4" xfId="0" applyNumberFormat="1" applyFill="1" applyBorder="1" applyAlignment="1" applyProtection="1">
      <alignment horizontal="center"/>
    </xf>
    <xf numFmtId="0" fontId="0" fillId="3" borderId="4" xfId="0" applyNumberFormat="1" applyFill="1" applyBorder="1" applyProtection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5" xfId="0" applyFont="1" applyBorder="1" applyAlignment="1" applyProtection="1">
      <alignment horizontal="center"/>
      <protection locked="0"/>
    </xf>
    <xf numFmtId="0" fontId="0" fillId="4" borderId="5" xfId="0" applyNumberFormat="1" applyFill="1" applyBorder="1" applyAlignment="1" applyProtection="1">
      <alignment horizontal="center" vertical="top" wrapText="1"/>
    </xf>
    <xf numFmtId="0" fontId="0" fillId="4" borderId="6" xfId="0" applyNumberFormat="1" applyFill="1" applyBorder="1" applyAlignment="1" applyProtection="1">
      <alignment horizontal="center" vertical="top" wrapText="1"/>
    </xf>
    <xf numFmtId="0" fontId="0" fillId="0" borderId="0" xfId="0" applyNumberFormat="1" applyFill="1" applyAlignment="1" applyProtection="1">
      <alignment vertical="top" wrapText="1"/>
    </xf>
    <xf numFmtId="0" fontId="4" fillId="0" borderId="0" xfId="0" applyFont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9" fontId="0" fillId="0" borderId="4" xfId="0" applyNumberFormat="1" applyBorder="1"/>
    <xf numFmtId="0" fontId="0" fillId="0" borderId="0" xfId="0" applyNumberFormat="1" applyFill="1" applyAlignment="1" applyProtection="1">
      <alignment vertical="center"/>
    </xf>
    <xf numFmtId="0" fontId="0" fillId="4" borderId="4" xfId="0" applyNumberFormat="1" applyFill="1" applyBorder="1" applyAlignment="1" applyProtection="1">
      <alignment horizontal="center" vertical="center"/>
    </xf>
    <xf numFmtId="0" fontId="0" fillId="4" borderId="5" xfId="0" applyNumberFormat="1" applyFill="1" applyBorder="1" applyAlignment="1" applyProtection="1">
      <alignment horizontal="center" vertical="center"/>
    </xf>
    <xf numFmtId="0" fontId="0" fillId="4" borderId="5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vertical="center"/>
    </xf>
    <xf numFmtId="0" fontId="0" fillId="0" borderId="3" xfId="0" applyNumberFormat="1" applyFill="1" applyBorder="1" applyAlignment="1" applyProtection="1">
      <alignment vertical="center"/>
    </xf>
    <xf numFmtId="1" fontId="0" fillId="2" borderId="4" xfId="0" applyNumberFormat="1" applyFill="1" applyBorder="1" applyAlignment="1" applyProtection="1">
      <alignment horizontal="center" vertical="center"/>
    </xf>
    <xf numFmtId="0" fontId="0" fillId="4" borderId="4" xfId="0" applyNumberFormat="1" applyFill="1" applyBorder="1" applyAlignment="1" applyProtection="1">
      <alignment vertical="center"/>
    </xf>
    <xf numFmtId="0" fontId="0" fillId="4" borderId="6" xfId="0" applyNumberFormat="1" applyFill="1" applyBorder="1" applyAlignment="1" applyProtection="1">
      <alignment horizontal="center" vertical="center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5" borderId="4" xfId="0" applyNumberFormat="1" applyFill="1" applyBorder="1" applyAlignment="1" applyProtection="1">
      <alignment vertical="center"/>
    </xf>
    <xf numFmtId="0" fontId="0" fillId="5" borderId="6" xfId="0" applyNumberFormat="1" applyFill="1" applyBorder="1" applyAlignment="1" applyProtection="1">
      <alignment vertical="center"/>
    </xf>
    <xf numFmtId="1" fontId="0" fillId="3" borderId="4" xfId="0" applyNumberFormat="1" applyFill="1" applyBorder="1" applyAlignment="1" applyProtection="1">
      <alignment horizontal="center" vertical="center"/>
    </xf>
    <xf numFmtId="0" fontId="0" fillId="3" borderId="4" xfId="0" applyNumberFormat="1" applyFill="1" applyBorder="1" applyAlignment="1" applyProtection="1">
      <alignment horizontal="center" vertical="center"/>
    </xf>
    <xf numFmtId="0" fontId="0" fillId="3" borderId="4" xfId="0" applyNumberFormat="1" applyFill="1" applyBorder="1" applyAlignment="1" applyProtection="1">
      <alignment vertical="center"/>
    </xf>
    <xf numFmtId="0" fontId="0" fillId="0" borderId="0" xfId="0" applyNumberFormat="1" applyFill="1" applyAlignment="1" applyProtection="1">
      <alignment vertical="center" wrapText="1"/>
    </xf>
    <xf numFmtId="1" fontId="0" fillId="0" borderId="0" xfId="0" applyNumberFormat="1" applyFill="1" applyAlignment="1" applyProtection="1">
      <alignment vertical="center"/>
    </xf>
    <xf numFmtId="1" fontId="3" fillId="2" borderId="4" xfId="0" applyNumberFormat="1" applyFont="1" applyFill="1" applyBorder="1" applyAlignment="1" applyProtection="1">
      <alignment horizontal="center" vertical="center"/>
    </xf>
    <xf numFmtId="1" fontId="0" fillId="0" borderId="0" xfId="0" applyNumberFormat="1" applyAlignment="1">
      <alignment horizontal="center"/>
    </xf>
    <xf numFmtId="1" fontId="0" fillId="0" borderId="0" xfId="0" applyNumberFormat="1" applyFill="1" applyBorder="1" applyAlignment="1" applyProtection="1">
      <alignment horizontal="center" vertical="center"/>
    </xf>
    <xf numFmtId="1" fontId="0" fillId="0" borderId="0" xfId="0" applyNumberFormat="1" applyFill="1" applyBorder="1" applyAlignment="1" applyProtection="1">
      <alignment horizontal="center"/>
    </xf>
    <xf numFmtId="0" fontId="5" fillId="0" borderId="0" xfId="1"/>
    <xf numFmtId="0" fontId="8" fillId="0" borderId="12" xfId="1" applyNumberFormat="1" applyFont="1" applyFill="1" applyBorder="1" applyAlignment="1" applyProtection="1">
      <alignment horizontal="center" vertical="center"/>
    </xf>
    <xf numFmtId="0" fontId="8" fillId="0" borderId="13" xfId="1" applyNumberFormat="1" applyFont="1" applyFill="1" applyBorder="1" applyAlignment="1" applyProtection="1">
      <alignment horizontal="center" vertical="center"/>
    </xf>
    <xf numFmtId="0" fontId="8" fillId="0" borderId="13" xfId="1" applyNumberFormat="1" applyFont="1" applyFill="1" applyBorder="1" applyAlignment="1" applyProtection="1">
      <alignment horizontal="center" vertical="center" wrapText="1"/>
    </xf>
    <xf numFmtId="0" fontId="2" fillId="0" borderId="6" xfId="2" applyNumberFormat="1" applyFill="1" applyBorder="1" applyAlignment="1" applyProtection="1">
      <alignment horizontal="center" vertical="center"/>
    </xf>
    <xf numFmtId="0" fontId="5" fillId="0" borderId="14" xfId="1" applyBorder="1"/>
    <xf numFmtId="0" fontId="2" fillId="0" borderId="4" xfId="2" applyNumberFormat="1" applyFill="1" applyBorder="1" applyAlignment="1" applyProtection="1">
      <alignment horizontal="center" vertical="center"/>
    </xf>
    <xf numFmtId="0" fontId="5" fillId="0" borderId="4" xfId="1" applyBorder="1"/>
    <xf numFmtId="0" fontId="5" fillId="0" borderId="6" xfId="1" applyBorder="1"/>
    <xf numFmtId="0" fontId="8" fillId="0" borderId="15" xfId="1" applyNumberFormat="1" applyFont="1" applyFill="1" applyBorder="1" applyAlignment="1" applyProtection="1">
      <alignment horizontal="center" vertical="center"/>
    </xf>
    <xf numFmtId="0" fontId="8" fillId="0" borderId="15" xfId="1" applyNumberFormat="1" applyFont="1" applyFill="1" applyBorder="1" applyAlignment="1" applyProtection="1">
      <alignment horizontal="center" vertical="center" wrapText="1"/>
    </xf>
    <xf numFmtId="0" fontId="12" fillId="0" borderId="0" xfId="8"/>
    <xf numFmtId="0" fontId="12" fillId="6" borderId="4" xfId="8" applyFill="1" applyBorder="1" applyAlignment="1">
      <alignment vertical="center"/>
    </xf>
    <xf numFmtId="0" fontId="12" fillId="0" borderId="18" xfId="8" applyBorder="1"/>
    <xf numFmtId="0" fontId="12" fillId="2" borderId="4" xfId="8" applyFill="1" applyBorder="1" applyAlignment="1" applyProtection="1">
      <alignment horizontal="center" vertical="center"/>
      <protection locked="0"/>
    </xf>
    <xf numFmtId="0" fontId="12" fillId="0" borderId="0" xfId="8" applyBorder="1"/>
    <xf numFmtId="0" fontId="12" fillId="0" borderId="22" xfId="8" applyBorder="1"/>
    <xf numFmtId="0" fontId="13" fillId="0" borderId="0" xfId="8" applyFont="1" applyFill="1" applyBorder="1" applyAlignment="1">
      <alignment horizontal="centerContinuous" vertical="center"/>
    </xf>
    <xf numFmtId="0" fontId="13" fillId="0" borderId="0" xfId="8" applyFont="1" applyBorder="1" applyAlignment="1">
      <alignment horizontal="centerContinuous" vertical="center"/>
    </xf>
    <xf numFmtId="0" fontId="14" fillId="0" borderId="0" xfId="8" applyFont="1"/>
    <xf numFmtId="0" fontId="12" fillId="0" borderId="0" xfId="8" quotePrefix="1"/>
    <xf numFmtId="0" fontId="12" fillId="0" borderId="4" xfId="8" applyBorder="1" applyAlignment="1">
      <alignment horizontal="center"/>
    </xf>
    <xf numFmtId="0" fontId="12" fillId="0" borderId="4" xfId="8" applyBorder="1" applyAlignment="1">
      <alignment horizontal="center" vertical="center"/>
    </xf>
    <xf numFmtId="0" fontId="12" fillId="0" borderId="5" xfId="8" applyBorder="1"/>
    <xf numFmtId="0" fontId="12" fillId="0" borderId="17" xfId="8" applyBorder="1" applyAlignment="1">
      <alignment horizontal="centerContinuous"/>
    </xf>
    <xf numFmtId="0" fontId="12" fillId="0" borderId="19" xfId="8" applyBorder="1" applyAlignment="1">
      <alignment horizontal="centerContinuous"/>
    </xf>
    <xf numFmtId="0" fontId="12" fillId="0" borderId="6" xfId="8" applyBorder="1"/>
    <xf numFmtId="0" fontId="12" fillId="0" borderId="21" xfId="8" applyBorder="1" applyAlignment="1">
      <alignment horizontal="centerContinuous"/>
    </xf>
    <xf numFmtId="0" fontId="12" fillId="0" borderId="23" xfId="8" applyBorder="1" applyAlignment="1">
      <alignment horizontal="centerContinuous"/>
    </xf>
    <xf numFmtId="0" fontId="14" fillId="0" borderId="7" xfId="8" applyFont="1" applyBorder="1"/>
    <xf numFmtId="0" fontId="12" fillId="0" borderId="16" xfId="8" applyBorder="1"/>
    <xf numFmtId="0" fontId="12" fillId="0" borderId="8" xfId="8" applyBorder="1"/>
    <xf numFmtId="0" fontId="12" fillId="0" borderId="5" xfId="8" applyBorder="1" applyAlignment="1">
      <alignment horizontal="center"/>
    </xf>
    <xf numFmtId="0" fontId="12" fillId="0" borderId="7" xfId="8" applyBorder="1"/>
    <xf numFmtId="0" fontId="12" fillId="0" borderId="24" xfId="8" applyBorder="1" applyAlignment="1">
      <alignment horizontal="center"/>
    </xf>
    <xf numFmtId="0" fontId="12" fillId="0" borderId="6" xfId="8" applyBorder="1" applyAlignment="1">
      <alignment horizontal="center"/>
    </xf>
    <xf numFmtId="0" fontId="12" fillId="0" borderId="7" xfId="8" applyFill="1" applyBorder="1"/>
    <xf numFmtId="0" fontId="15" fillId="0" borderId="0" xfId="8" applyFont="1"/>
    <xf numFmtId="0" fontId="12" fillId="0" borderId="5" xfId="8" applyBorder="1" applyAlignment="1">
      <alignment horizontal="center" vertical="center"/>
    </xf>
    <xf numFmtId="0" fontId="12" fillId="0" borderId="24" xfId="8" applyBorder="1" applyAlignment="1">
      <alignment horizontal="center" vertical="center"/>
    </xf>
    <xf numFmtId="0" fontId="12" fillId="0" borderId="4" xfId="8" applyBorder="1"/>
    <xf numFmtId="0" fontId="12" fillId="0" borderId="0" xfId="8" quotePrefix="1" applyFill="1" applyBorder="1"/>
    <xf numFmtId="0" fontId="12" fillId="0" borderId="0" xfId="8" applyFill="1" applyBorder="1"/>
    <xf numFmtId="0" fontId="12" fillId="0" borderId="18" xfId="8" applyBorder="1" applyAlignment="1">
      <alignment vertical="center"/>
    </xf>
    <xf numFmtId="0" fontId="12" fillId="0" borderId="18" xfId="8" applyBorder="1" applyAlignment="1">
      <alignment vertical="center" shrinkToFit="1"/>
    </xf>
    <xf numFmtId="0" fontId="12" fillId="0" borderId="18" xfId="8" applyBorder="1" applyAlignment="1">
      <alignment horizontal="left" vertical="center" indent="9"/>
    </xf>
    <xf numFmtId="0" fontId="12" fillId="0" borderId="0" xfId="8" applyAlignment="1">
      <alignment vertical="center"/>
    </xf>
    <xf numFmtId="0" fontId="12" fillId="0" borderId="0" xfId="8" applyBorder="1" applyAlignment="1">
      <alignment vertical="center"/>
    </xf>
    <xf numFmtId="0" fontId="12" fillId="0" borderId="0" xfId="8" applyBorder="1" applyAlignment="1">
      <alignment horizontal="left" vertical="center" indent="9"/>
    </xf>
    <xf numFmtId="0" fontId="12" fillId="0" borderId="22" xfId="8" applyBorder="1" applyAlignment="1">
      <alignment vertical="center"/>
    </xf>
    <xf numFmtId="0" fontId="12" fillId="0" borderId="22" xfId="8" applyBorder="1" applyAlignment="1">
      <alignment horizontal="left" vertical="center" indent="9"/>
    </xf>
    <xf numFmtId="0" fontId="14" fillId="0" borderId="0" xfId="8" applyFont="1" applyAlignment="1">
      <alignment vertical="center"/>
    </xf>
    <xf numFmtId="0" fontId="12" fillId="0" borderId="5" xfId="8" applyBorder="1" applyAlignment="1">
      <alignment vertical="center"/>
    </xf>
    <xf numFmtId="0" fontId="12" fillId="0" borderId="17" xfId="8" applyBorder="1" applyAlignment="1">
      <alignment horizontal="centerContinuous" vertical="center"/>
    </xf>
    <xf numFmtId="0" fontId="12" fillId="0" borderId="19" xfId="8" applyBorder="1" applyAlignment="1">
      <alignment horizontal="centerContinuous" vertical="center"/>
    </xf>
    <xf numFmtId="0" fontId="12" fillId="0" borderId="6" xfId="8" applyBorder="1" applyAlignment="1">
      <alignment vertical="center"/>
    </xf>
    <xf numFmtId="0" fontId="12" fillId="0" borderId="21" xfId="8" applyBorder="1" applyAlignment="1">
      <alignment horizontal="centerContinuous" vertical="center"/>
    </xf>
    <xf numFmtId="0" fontId="12" fillId="0" borderId="23" xfId="8" applyBorder="1" applyAlignment="1">
      <alignment horizontal="centerContinuous" vertical="center"/>
    </xf>
    <xf numFmtId="0" fontId="14" fillId="0" borderId="7" xfId="8" applyFont="1" applyBorder="1" applyAlignment="1">
      <alignment vertical="center"/>
    </xf>
    <xf numFmtId="0" fontId="12" fillId="0" borderId="16" xfId="8" applyBorder="1" applyAlignment="1">
      <alignment vertical="center"/>
    </xf>
    <xf numFmtId="0" fontId="12" fillId="0" borderId="8" xfId="8" applyBorder="1" applyAlignment="1">
      <alignment vertical="center"/>
    </xf>
    <xf numFmtId="0" fontId="12" fillId="0" borderId="7" xfId="8" applyBorder="1" applyAlignment="1">
      <alignment vertical="center"/>
    </xf>
    <xf numFmtId="0" fontId="16" fillId="0" borderId="4" xfId="8" applyFont="1" applyBorder="1" applyAlignment="1">
      <alignment horizontal="left" vertical="center" wrapText="1"/>
    </xf>
    <xf numFmtId="0" fontId="12" fillId="0" borderId="6" xfId="8" applyBorder="1" applyAlignment="1">
      <alignment horizontal="center" vertical="center"/>
    </xf>
    <xf numFmtId="0" fontId="12" fillId="0" borderId="7" xfId="8" applyFill="1" applyBorder="1" applyAlignment="1">
      <alignment vertical="center"/>
    </xf>
    <xf numFmtId="0" fontId="16" fillId="0" borderId="16" xfId="8" applyFont="1" applyBorder="1" applyAlignment="1">
      <alignment vertical="center"/>
    </xf>
    <xf numFmtId="0" fontId="16" fillId="0" borderId="8" xfId="8" applyFont="1" applyBorder="1" applyAlignment="1">
      <alignment vertical="center"/>
    </xf>
    <xf numFmtId="0" fontId="12" fillId="0" borderId="24" xfId="8" applyBorder="1" applyAlignment="1">
      <alignment vertical="center"/>
    </xf>
    <xf numFmtId="0" fontId="12" fillId="0" borderId="0" xfId="8" quotePrefix="1" applyFill="1" applyBorder="1" applyAlignment="1">
      <alignment vertical="center"/>
    </xf>
    <xf numFmtId="0" fontId="12" fillId="0" borderId="18" xfId="8" applyBorder="1" applyAlignment="1">
      <alignment horizontal="left" vertical="center"/>
    </xf>
    <xf numFmtId="0" fontId="12" fillId="0" borderId="0" xfId="8" applyBorder="1" applyAlignment="1">
      <alignment horizontal="left" vertical="center"/>
    </xf>
    <xf numFmtId="0" fontId="12" fillId="0" borderId="22" xfId="8" applyBorder="1" applyAlignment="1">
      <alignment horizontal="left" vertical="center"/>
    </xf>
    <xf numFmtId="0" fontId="12" fillId="0" borderId="4" xfId="8" applyBorder="1" applyAlignment="1">
      <alignment vertical="center"/>
    </xf>
    <xf numFmtId="0" fontId="12" fillId="0" borderId="4" xfId="8" applyBorder="1" applyAlignment="1">
      <alignment horizontal="center" vertical="center" wrapText="1"/>
    </xf>
    <xf numFmtId="0" fontId="12" fillId="0" borderId="4" xfId="8" applyBorder="1" applyAlignment="1">
      <alignment vertical="center" wrapText="1"/>
    </xf>
    <xf numFmtId="0" fontId="12" fillId="0" borderId="25" xfId="8" applyBorder="1" applyAlignment="1">
      <alignment vertical="center"/>
    </xf>
    <xf numFmtId="0" fontId="12" fillId="0" borderId="28" xfId="8" applyBorder="1" applyAlignment="1">
      <alignment vertical="center"/>
    </xf>
    <xf numFmtId="0" fontId="12" fillId="0" borderId="31" xfId="8" applyBorder="1" applyAlignment="1">
      <alignment vertical="center"/>
    </xf>
    <xf numFmtId="0" fontId="12" fillId="0" borderId="17" xfId="8" applyBorder="1" applyAlignment="1">
      <alignment vertical="center"/>
    </xf>
    <xf numFmtId="0" fontId="12" fillId="0" borderId="19" xfId="8" applyBorder="1" applyAlignment="1">
      <alignment vertical="center"/>
    </xf>
    <xf numFmtId="0" fontId="12" fillId="0" borderId="0" xfId="8" applyBorder="1" applyAlignment="1">
      <alignment horizontal="right" vertical="center"/>
    </xf>
    <xf numFmtId="0" fontId="12" fillId="0" borderId="20" xfId="8" applyBorder="1" applyAlignment="1">
      <alignment vertical="center"/>
    </xf>
    <xf numFmtId="0" fontId="12" fillId="0" borderId="21" xfId="8" applyBorder="1" applyAlignment="1">
      <alignment vertical="center"/>
    </xf>
    <xf numFmtId="0" fontId="12" fillId="0" borderId="23" xfId="8" applyBorder="1" applyAlignment="1">
      <alignment vertical="center"/>
    </xf>
    <xf numFmtId="0" fontId="12" fillId="0" borderId="0" xfId="8" applyAlignment="1">
      <alignment horizontal="left" vertical="center" indent="4"/>
    </xf>
    <xf numFmtId="0" fontId="14" fillId="0" borderId="0" xfId="8" applyFont="1" applyAlignment="1">
      <alignment horizontal="left" vertical="center" indent="4"/>
    </xf>
    <xf numFmtId="0" fontId="12" fillId="0" borderId="0" xfId="8" applyAlignment="1">
      <alignment horizontal="centerContinuous" vertical="center"/>
    </xf>
    <xf numFmtId="0" fontId="14" fillId="0" borderId="0" xfId="8" applyFont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2" fillId="0" borderId="6" xfId="2" applyNumberFormat="1" applyBorder="1"/>
    <xf numFmtId="0" fontId="0" fillId="0" borderId="22" xfId="0" applyBorder="1"/>
    <xf numFmtId="0" fontId="0" fillId="0" borderId="16" xfId="0" applyBorder="1"/>
    <xf numFmtId="0" fontId="0" fillId="0" borderId="16" xfId="0" quotePrefix="1" applyBorder="1"/>
    <xf numFmtId="0" fontId="0" fillId="0" borderId="0" xfId="0" quotePrefix="1"/>
    <xf numFmtId="1" fontId="12" fillId="0" borderId="4" xfId="8" applyNumberFormat="1" applyBorder="1" applyAlignment="1">
      <alignment horizontal="center" vertical="center"/>
    </xf>
    <xf numFmtId="0" fontId="0" fillId="0" borderId="4" xfId="0" applyBorder="1" applyAlignment="1">
      <alignment horizontal="center" shrinkToFit="1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24" xfId="0" applyFill="1" applyBorder="1" applyAlignment="1">
      <alignment horizontal="center" shrinkToFit="1"/>
    </xf>
    <xf numFmtId="0" fontId="12" fillId="0" borderId="0" xfId="8" applyBorder="1" applyAlignment="1">
      <alignment vertical="center" shrinkToFit="1"/>
    </xf>
    <xf numFmtId="0" fontId="12" fillId="0" borderId="22" xfId="8" applyBorder="1" applyAlignment="1">
      <alignment vertical="center" shrinkToFit="1"/>
    </xf>
    <xf numFmtId="0" fontId="16" fillId="0" borderId="4" xfId="8" applyFont="1" applyBorder="1" applyAlignment="1">
      <alignment horizontal="justify" vertical="center" wrapText="1"/>
    </xf>
    <xf numFmtId="0" fontId="5" fillId="0" borderId="6" xfId="1" applyBorder="1" applyProtection="1">
      <protection locked="0"/>
    </xf>
    <xf numFmtId="0" fontId="5" fillId="0" borderId="0" xfId="1" applyProtection="1">
      <protection locked="0"/>
    </xf>
    <xf numFmtId="0" fontId="12" fillId="0" borderId="0" xfId="8" applyAlignment="1" applyProtection="1">
      <alignment horizontal="left" vertical="center" indent="4"/>
      <protection locked="0"/>
    </xf>
    <xf numFmtId="0" fontId="0" fillId="0" borderId="4" xfId="0" applyBorder="1" applyAlignment="1">
      <alignment horizontal="center"/>
    </xf>
    <xf numFmtId="1" fontId="3" fillId="2" borderId="4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1" fontId="3" fillId="2" borderId="4" xfId="0" applyNumberFormat="1" applyFont="1" applyFill="1" applyBorder="1" applyAlignment="1" applyProtection="1">
      <alignment horizontal="center"/>
    </xf>
    <xf numFmtId="0" fontId="3" fillId="0" borderId="4" xfId="0" applyFont="1" applyBorder="1" applyAlignment="1">
      <alignment horizontal="center"/>
    </xf>
    <xf numFmtId="0" fontId="1" fillId="0" borderId="9" xfId="0" applyNumberFormat="1" applyFont="1" applyFill="1" applyBorder="1" applyAlignment="1" applyProtection="1">
      <alignment horizontal="center" vertical="center"/>
    </xf>
    <xf numFmtId="0" fontId="1" fillId="0" borderId="10" xfId="0" applyNumberFormat="1" applyFont="1" applyFill="1" applyBorder="1" applyAlignment="1" applyProtection="1">
      <alignment horizontal="center" vertical="center"/>
    </xf>
    <xf numFmtId="0" fontId="6" fillId="0" borderId="11" xfId="1" applyFont="1" applyBorder="1" applyAlignment="1">
      <alignment horizontal="left"/>
    </xf>
    <xf numFmtId="0" fontId="6" fillId="0" borderId="0" xfId="1" applyFont="1" applyAlignment="1">
      <alignment horizontal="left"/>
    </xf>
    <xf numFmtId="0" fontId="12" fillId="0" borderId="4" xfId="8" applyBorder="1" applyAlignment="1">
      <alignment horizontal="center"/>
    </xf>
    <xf numFmtId="0" fontId="12" fillId="0" borderId="4" xfId="8" applyBorder="1" applyAlignment="1">
      <alignment vertical="center" wrapText="1"/>
    </xf>
    <xf numFmtId="0" fontId="12" fillId="0" borderId="7" xfId="8" applyFill="1" applyBorder="1" applyAlignment="1">
      <alignment vertical="center" wrapText="1"/>
    </xf>
    <xf numFmtId="0" fontId="12" fillId="0" borderId="8" xfId="8" applyFill="1" applyBorder="1" applyAlignment="1">
      <alignment vertical="center" wrapText="1"/>
    </xf>
    <xf numFmtId="0" fontId="12" fillId="0" borderId="17" xfId="8" applyFill="1" applyBorder="1" applyAlignment="1">
      <alignment vertical="center" wrapText="1"/>
    </xf>
    <xf numFmtId="0" fontId="12" fillId="0" borderId="19" xfId="8" applyFill="1" applyBorder="1" applyAlignment="1">
      <alignment vertical="center" wrapText="1"/>
    </xf>
    <xf numFmtId="0" fontId="12" fillId="0" borderId="7" xfId="8" applyBorder="1" applyAlignment="1">
      <alignment horizontal="center" vertical="center"/>
    </xf>
    <xf numFmtId="0" fontId="12" fillId="0" borderId="16" xfId="8" applyBorder="1" applyAlignment="1">
      <alignment horizontal="center" vertical="center"/>
    </xf>
    <xf numFmtId="0" fontId="12" fillId="0" borderId="8" xfId="8" applyBorder="1" applyAlignment="1">
      <alignment horizontal="center" vertical="center"/>
    </xf>
    <xf numFmtId="0" fontId="12" fillId="0" borderId="4" xfId="8" applyBorder="1" applyAlignment="1">
      <alignment horizontal="center" vertical="center"/>
    </xf>
    <xf numFmtId="0" fontId="12" fillId="0" borderId="4" xfId="8" applyBorder="1" applyAlignment="1">
      <alignment horizontal="left" vertical="center" wrapText="1"/>
    </xf>
    <xf numFmtId="0" fontId="12" fillId="0" borderId="26" xfId="8" applyBorder="1" applyAlignment="1">
      <alignment vertical="center" wrapText="1"/>
    </xf>
    <xf numFmtId="0" fontId="12" fillId="0" borderId="27" xfId="8" applyBorder="1" applyAlignment="1">
      <alignment vertical="center" wrapText="1"/>
    </xf>
    <xf numFmtId="0" fontId="12" fillId="0" borderId="29" xfId="8" applyBorder="1" applyAlignment="1">
      <alignment vertical="center" wrapText="1"/>
    </xf>
    <xf numFmtId="0" fontId="12" fillId="0" borderId="30" xfId="8" applyBorder="1" applyAlignment="1">
      <alignment vertical="center" wrapText="1"/>
    </xf>
    <xf numFmtId="0" fontId="12" fillId="0" borderId="32" xfId="8" applyBorder="1" applyAlignment="1">
      <alignment vertical="center" wrapText="1"/>
    </xf>
    <xf numFmtId="0" fontId="12" fillId="0" borderId="33" xfId="8" applyBorder="1" applyAlignment="1">
      <alignment vertical="center" wrapText="1"/>
    </xf>
    <xf numFmtId="0" fontId="12" fillId="0" borderId="34" xfId="8" applyBorder="1" applyAlignment="1">
      <alignment horizontal="center" vertical="center"/>
    </xf>
    <xf numFmtId="0" fontId="12" fillId="0" borderId="0" xfId="8" applyBorder="1" applyAlignment="1">
      <alignment horizontal="center" vertical="center"/>
    </xf>
    <xf numFmtId="0" fontId="12" fillId="0" borderId="29" xfId="8" applyBorder="1" applyAlignment="1">
      <alignment horizontal="left" vertical="center" wrapText="1"/>
    </xf>
    <xf numFmtId="0" fontId="12" fillId="0" borderId="30" xfId="8" applyBorder="1" applyAlignment="1">
      <alignment horizontal="left" vertical="center" wrapText="1"/>
    </xf>
    <xf numFmtId="0" fontId="2" fillId="0" borderId="18" xfId="2" applyNumberFormat="1" applyBorder="1"/>
    <xf numFmtId="0" fontId="5" fillId="0" borderId="18" xfId="1" applyBorder="1"/>
    <xf numFmtId="0" fontId="0" fillId="7" borderId="35" xfId="0" applyFill="1" applyBorder="1"/>
    <xf numFmtId="0" fontId="0" fillId="7" borderId="36" xfId="0" applyFill="1" applyBorder="1"/>
    <xf numFmtId="0" fontId="0" fillId="7" borderId="37" xfId="0" applyFill="1" applyBorder="1"/>
    <xf numFmtId="0" fontId="0" fillId="7" borderId="0" xfId="0" applyFill="1" applyBorder="1"/>
    <xf numFmtId="0" fontId="0" fillId="7" borderId="38" xfId="0" applyFill="1" applyBorder="1"/>
    <xf numFmtId="0" fontId="0" fillId="7" borderId="39" xfId="0" applyFill="1" applyBorder="1"/>
    <xf numFmtId="0" fontId="0" fillId="7" borderId="40" xfId="0" applyFill="1" applyBorder="1"/>
    <xf numFmtId="0" fontId="0" fillId="7" borderId="41" xfId="0" applyFill="1" applyBorder="1"/>
    <xf numFmtId="0" fontId="17" fillId="7" borderId="42" xfId="0" applyFont="1" applyFill="1" applyBorder="1" applyAlignment="1">
      <alignment horizontal="center" vertical="center" wrapText="1"/>
    </xf>
    <xf numFmtId="0" fontId="17" fillId="7" borderId="43" xfId="0" applyFont="1" applyFill="1" applyBorder="1" applyAlignment="1">
      <alignment horizontal="center" vertical="center" wrapText="1"/>
    </xf>
    <xf numFmtId="0" fontId="17" fillId="7" borderId="44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0" xfId="0" applyAlignment="1">
      <alignment horizontal="left" vertical="center"/>
    </xf>
    <xf numFmtId="0" fontId="0" fillId="0" borderId="7" xfId="0" applyBorder="1"/>
  </cellXfs>
  <cellStyles count="9">
    <cellStyle name="Normal" xfId="0" builtinId="0"/>
    <cellStyle name="Normal 10" xfId="4"/>
    <cellStyle name="Normal 2" xfId="1"/>
    <cellStyle name="Normal 2 2" xfId="5"/>
    <cellStyle name="Normal 3" xfId="2"/>
    <cellStyle name="Normal 4" xfId="3"/>
    <cellStyle name="Normal 5" xfId="8"/>
    <cellStyle name="Normal 6" xfId="6"/>
    <cellStyle name="S0" xfId="7"/>
  </cellStyles>
  <dxfs count="2">
    <dxf>
      <font>
        <strike/>
      </font>
    </dxf>
    <dxf>
      <font>
        <strike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Spin" dx="16" fmlaLink="$K$3" max="50" min="1" page="1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SKI!A1"/><Relationship Id="rId13" Type="http://schemas.openxmlformats.org/officeDocument/2006/relationships/hyperlink" Target="#IPS!A1"/><Relationship Id="rId18" Type="http://schemas.openxmlformats.org/officeDocument/2006/relationships/hyperlink" Target="#Sikap!A1"/><Relationship Id="rId3" Type="http://schemas.openxmlformats.org/officeDocument/2006/relationships/hyperlink" Target="#KKM!A1"/><Relationship Id="rId21" Type="http://schemas.openxmlformats.org/officeDocument/2006/relationships/hyperlink" Target="#'R2'!A1"/><Relationship Id="rId7" Type="http://schemas.openxmlformats.org/officeDocument/2006/relationships/hyperlink" Target="#IPA!A1"/><Relationship Id="rId12" Type="http://schemas.openxmlformats.org/officeDocument/2006/relationships/hyperlink" Target="#PAT!A1"/><Relationship Id="rId17" Type="http://schemas.openxmlformats.org/officeDocument/2006/relationships/hyperlink" Target="#'R1'!A1"/><Relationship Id="rId2" Type="http://schemas.openxmlformats.org/officeDocument/2006/relationships/hyperlink" Target="#FK!A1"/><Relationship Id="rId16" Type="http://schemas.openxmlformats.org/officeDocument/2006/relationships/hyperlink" Target="#Kehadiran!A1"/><Relationship Id="rId20" Type="http://schemas.openxmlformats.org/officeDocument/2006/relationships/hyperlink" Target="#Prestasi!A1"/><Relationship Id="rId1" Type="http://schemas.openxmlformats.org/officeDocument/2006/relationships/hyperlink" Target="#AA!A1"/><Relationship Id="rId6" Type="http://schemas.openxmlformats.org/officeDocument/2006/relationships/hyperlink" Target="#MTK!A1"/><Relationship Id="rId11" Type="http://schemas.openxmlformats.org/officeDocument/2006/relationships/hyperlink" Target="#BIG!A1"/><Relationship Id="rId5" Type="http://schemas.openxmlformats.org/officeDocument/2006/relationships/hyperlink" Target="#QH!A1"/><Relationship Id="rId15" Type="http://schemas.openxmlformats.org/officeDocument/2006/relationships/hyperlink" Target="#PJOK!A1"/><Relationship Id="rId23" Type="http://schemas.openxmlformats.org/officeDocument/2006/relationships/hyperlink" Target="#BAR!A1"/><Relationship Id="rId10" Type="http://schemas.openxmlformats.org/officeDocument/2006/relationships/hyperlink" Target="#BID!A1"/><Relationship Id="rId19" Type="http://schemas.openxmlformats.org/officeDocument/2006/relationships/hyperlink" Target="#Ekstra!A1"/><Relationship Id="rId4" Type="http://schemas.openxmlformats.org/officeDocument/2006/relationships/hyperlink" Target="#SISWA!A1"/><Relationship Id="rId9" Type="http://schemas.openxmlformats.org/officeDocument/2006/relationships/hyperlink" Target="#PKN!A1"/><Relationship Id="rId14" Type="http://schemas.openxmlformats.org/officeDocument/2006/relationships/hyperlink" Target="#SBDP!A1"/><Relationship Id="rId22" Type="http://schemas.openxmlformats.org/officeDocument/2006/relationships/hyperlink" Target="#'R3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477868</xdr:colOff>
      <xdr:row>11</xdr:row>
      <xdr:rowOff>161926</xdr:rowOff>
    </xdr:from>
    <xdr:to>
      <xdr:col>2</xdr:col>
      <xdr:colOff>295275</xdr:colOff>
      <xdr:row>15</xdr:row>
      <xdr:rowOff>57150</xdr:rowOff>
    </xdr:to>
    <xdr:sp macro="" textlink="">
      <xdr:nvSpPr>
        <xdr:cNvPr id="10" name="Rounded Rectangle 9">
          <a:hlinkClick xmlns:r="http://schemas.openxmlformats.org/officeDocument/2006/relationships" r:id="rId1"/>
        </xdr:cNvPr>
        <xdr:cNvSpPr/>
      </xdr:nvSpPr>
      <xdr:spPr>
        <a:xfrm>
          <a:off x="477868" y="2162176"/>
          <a:ext cx="1036607" cy="695324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AQIDAH AKHLAQ</a:t>
          </a:r>
        </a:p>
      </xdr:txBody>
    </xdr:sp>
    <xdr:clientData/>
  </xdr:twoCellAnchor>
  <xdr:twoCellAnchor>
    <xdr:from>
      <xdr:col>0</xdr:col>
      <xdr:colOff>468343</xdr:colOff>
      <xdr:row>15</xdr:row>
      <xdr:rowOff>152400</xdr:rowOff>
    </xdr:from>
    <xdr:to>
      <xdr:col>2</xdr:col>
      <xdr:colOff>295275</xdr:colOff>
      <xdr:row>18</xdr:row>
      <xdr:rowOff>161925</xdr:rowOff>
    </xdr:to>
    <xdr:sp macro="" textlink="">
      <xdr:nvSpPr>
        <xdr:cNvPr id="11" name="Rounded Rectangle 10">
          <a:hlinkClick xmlns:r="http://schemas.openxmlformats.org/officeDocument/2006/relationships" r:id="rId2"/>
        </xdr:cNvPr>
        <xdr:cNvSpPr/>
      </xdr:nvSpPr>
      <xdr:spPr>
        <a:xfrm>
          <a:off x="468343" y="2952750"/>
          <a:ext cx="1046132" cy="609600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/>
            <a:t>FIQIH</a:t>
          </a:r>
        </a:p>
      </xdr:txBody>
    </xdr:sp>
    <xdr:clientData/>
  </xdr:twoCellAnchor>
  <xdr:twoCellAnchor>
    <xdr:from>
      <xdr:col>0</xdr:col>
      <xdr:colOff>525493</xdr:colOff>
      <xdr:row>2</xdr:row>
      <xdr:rowOff>9525</xdr:rowOff>
    </xdr:from>
    <xdr:to>
      <xdr:col>2</xdr:col>
      <xdr:colOff>323850</xdr:colOff>
      <xdr:row>4</xdr:row>
      <xdr:rowOff>142875</xdr:rowOff>
    </xdr:to>
    <xdr:sp macro="" textlink="">
      <xdr:nvSpPr>
        <xdr:cNvPr id="12" name="Rounded Rectangle 11">
          <a:hlinkClick xmlns:r="http://schemas.openxmlformats.org/officeDocument/2006/relationships" r:id="rId3"/>
        </xdr:cNvPr>
        <xdr:cNvSpPr/>
      </xdr:nvSpPr>
      <xdr:spPr>
        <a:xfrm>
          <a:off x="525493" y="209550"/>
          <a:ext cx="1017557" cy="533400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 b="1"/>
            <a:t>KKM</a:t>
          </a:r>
        </a:p>
      </xdr:txBody>
    </xdr:sp>
    <xdr:clientData/>
  </xdr:twoCellAnchor>
  <xdr:twoCellAnchor>
    <xdr:from>
      <xdr:col>0</xdr:col>
      <xdr:colOff>487393</xdr:colOff>
      <xdr:row>5</xdr:row>
      <xdr:rowOff>28575</xdr:rowOff>
    </xdr:from>
    <xdr:to>
      <xdr:col>2</xdr:col>
      <xdr:colOff>314325</xdr:colOff>
      <xdr:row>7</xdr:row>
      <xdr:rowOff>123825</xdr:rowOff>
    </xdr:to>
    <xdr:sp macro="" textlink="">
      <xdr:nvSpPr>
        <xdr:cNvPr id="13" name="Rounded Rectangle 12">
          <a:hlinkClick xmlns:r="http://schemas.openxmlformats.org/officeDocument/2006/relationships" r:id="rId4"/>
        </xdr:cNvPr>
        <xdr:cNvSpPr/>
      </xdr:nvSpPr>
      <xdr:spPr>
        <a:xfrm>
          <a:off x="487393" y="828675"/>
          <a:ext cx="1046132" cy="495300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800" b="1"/>
            <a:t>SISWA</a:t>
          </a:r>
        </a:p>
      </xdr:txBody>
    </xdr:sp>
    <xdr:clientData/>
  </xdr:twoCellAnchor>
  <xdr:twoCellAnchor>
    <xdr:from>
      <xdr:col>0</xdr:col>
      <xdr:colOff>477868</xdr:colOff>
      <xdr:row>8</xdr:row>
      <xdr:rowOff>19050</xdr:rowOff>
    </xdr:from>
    <xdr:to>
      <xdr:col>2</xdr:col>
      <xdr:colOff>304800</xdr:colOff>
      <xdr:row>11</xdr:row>
      <xdr:rowOff>76200</xdr:rowOff>
    </xdr:to>
    <xdr:sp macro="" textlink="">
      <xdr:nvSpPr>
        <xdr:cNvPr id="14" name="Rounded Rectangle 13">
          <a:hlinkClick xmlns:r="http://schemas.openxmlformats.org/officeDocument/2006/relationships" r:id="rId5"/>
        </xdr:cNvPr>
        <xdr:cNvSpPr/>
      </xdr:nvSpPr>
      <xdr:spPr>
        <a:xfrm>
          <a:off x="477868" y="1419225"/>
          <a:ext cx="1046132" cy="657225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/>
            <a:t>ALQURAN HADITS</a:t>
          </a:r>
        </a:p>
      </xdr:txBody>
    </xdr:sp>
    <xdr:clientData/>
  </xdr:twoCellAnchor>
  <xdr:twoCellAnchor>
    <xdr:from>
      <xdr:col>2</xdr:col>
      <xdr:colOff>573118</xdr:colOff>
      <xdr:row>11</xdr:row>
      <xdr:rowOff>171450</xdr:rowOff>
    </xdr:from>
    <xdr:to>
      <xdr:col>4</xdr:col>
      <xdr:colOff>400050</xdr:colOff>
      <xdr:row>15</xdr:row>
      <xdr:rowOff>57150</xdr:rowOff>
    </xdr:to>
    <xdr:sp macro="" textlink="">
      <xdr:nvSpPr>
        <xdr:cNvPr id="63" name="Rounded Rectangle 62">
          <a:hlinkClick xmlns:r="http://schemas.openxmlformats.org/officeDocument/2006/relationships" r:id="rId6"/>
        </xdr:cNvPr>
        <xdr:cNvSpPr/>
      </xdr:nvSpPr>
      <xdr:spPr>
        <a:xfrm>
          <a:off x="1792318" y="2171700"/>
          <a:ext cx="1046132" cy="685800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MATEMATIKA</a:t>
          </a:r>
        </a:p>
      </xdr:txBody>
    </xdr:sp>
    <xdr:clientData/>
  </xdr:twoCellAnchor>
  <xdr:twoCellAnchor>
    <xdr:from>
      <xdr:col>2</xdr:col>
      <xdr:colOff>573118</xdr:colOff>
      <xdr:row>15</xdr:row>
      <xdr:rowOff>190500</xdr:rowOff>
    </xdr:from>
    <xdr:to>
      <xdr:col>4</xdr:col>
      <xdr:colOff>400050</xdr:colOff>
      <xdr:row>18</xdr:row>
      <xdr:rowOff>171450</xdr:rowOff>
    </xdr:to>
    <xdr:sp macro="" textlink="">
      <xdr:nvSpPr>
        <xdr:cNvPr id="64" name="Rounded Rectangle 63">
          <a:hlinkClick xmlns:r="http://schemas.openxmlformats.org/officeDocument/2006/relationships" r:id="rId7"/>
        </xdr:cNvPr>
        <xdr:cNvSpPr/>
      </xdr:nvSpPr>
      <xdr:spPr>
        <a:xfrm>
          <a:off x="1792318" y="2990850"/>
          <a:ext cx="1046132" cy="581025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 b="1"/>
            <a:t>IPA</a:t>
          </a:r>
        </a:p>
      </xdr:txBody>
    </xdr:sp>
    <xdr:clientData/>
  </xdr:twoCellAnchor>
  <xdr:twoCellAnchor>
    <xdr:from>
      <xdr:col>2</xdr:col>
      <xdr:colOff>542925</xdr:colOff>
      <xdr:row>2</xdr:row>
      <xdr:rowOff>0</xdr:rowOff>
    </xdr:from>
    <xdr:to>
      <xdr:col>4</xdr:col>
      <xdr:colOff>407958</xdr:colOff>
      <xdr:row>4</xdr:row>
      <xdr:rowOff>171450</xdr:rowOff>
    </xdr:to>
    <xdr:sp macro="" textlink="">
      <xdr:nvSpPr>
        <xdr:cNvPr id="65" name="Rounded Rectangle 64">
          <a:hlinkClick xmlns:r="http://schemas.openxmlformats.org/officeDocument/2006/relationships" r:id="rId8"/>
        </xdr:cNvPr>
        <xdr:cNvSpPr/>
      </xdr:nvSpPr>
      <xdr:spPr>
        <a:xfrm>
          <a:off x="1762125" y="200025"/>
          <a:ext cx="1084233" cy="571500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 b="1"/>
            <a:t>SKI</a:t>
          </a:r>
        </a:p>
      </xdr:txBody>
    </xdr:sp>
    <xdr:clientData/>
  </xdr:twoCellAnchor>
  <xdr:twoCellAnchor>
    <xdr:from>
      <xdr:col>2</xdr:col>
      <xdr:colOff>554068</xdr:colOff>
      <xdr:row>5</xdr:row>
      <xdr:rowOff>76200</xdr:rowOff>
    </xdr:from>
    <xdr:to>
      <xdr:col>4</xdr:col>
      <xdr:colOff>409575</xdr:colOff>
      <xdr:row>7</xdr:row>
      <xdr:rowOff>142875</xdr:rowOff>
    </xdr:to>
    <xdr:sp macro="" textlink="">
      <xdr:nvSpPr>
        <xdr:cNvPr id="66" name="Rounded Rectangle 65">
          <a:hlinkClick xmlns:r="http://schemas.openxmlformats.org/officeDocument/2006/relationships" r:id="rId9"/>
        </xdr:cNvPr>
        <xdr:cNvSpPr/>
      </xdr:nvSpPr>
      <xdr:spPr>
        <a:xfrm>
          <a:off x="1773268" y="876300"/>
          <a:ext cx="1074707" cy="466725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 b="1"/>
            <a:t>PKn</a:t>
          </a:r>
        </a:p>
      </xdr:txBody>
    </xdr:sp>
    <xdr:clientData/>
  </xdr:twoCellAnchor>
  <xdr:twoCellAnchor>
    <xdr:from>
      <xdr:col>2</xdr:col>
      <xdr:colOff>573117</xdr:colOff>
      <xdr:row>8</xdr:row>
      <xdr:rowOff>19050</xdr:rowOff>
    </xdr:from>
    <xdr:to>
      <xdr:col>4</xdr:col>
      <xdr:colOff>390524</xdr:colOff>
      <xdr:row>11</xdr:row>
      <xdr:rowOff>95251</xdr:rowOff>
    </xdr:to>
    <xdr:sp macro="" textlink="">
      <xdr:nvSpPr>
        <xdr:cNvPr id="67" name="Rounded Rectangle 66">
          <a:hlinkClick xmlns:r="http://schemas.openxmlformats.org/officeDocument/2006/relationships" r:id="rId10"/>
        </xdr:cNvPr>
        <xdr:cNvSpPr/>
      </xdr:nvSpPr>
      <xdr:spPr>
        <a:xfrm>
          <a:off x="1792317" y="1419225"/>
          <a:ext cx="1036607" cy="676276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/>
            <a:t>BAHASA INDONESIA</a:t>
          </a:r>
        </a:p>
      </xdr:txBody>
    </xdr:sp>
    <xdr:clientData/>
  </xdr:twoCellAnchor>
  <xdr:twoCellAnchor>
    <xdr:from>
      <xdr:col>5</xdr:col>
      <xdr:colOff>13341</xdr:colOff>
      <xdr:row>11</xdr:row>
      <xdr:rowOff>219807</xdr:rowOff>
    </xdr:from>
    <xdr:to>
      <xdr:col>6</xdr:col>
      <xdr:colOff>440348</xdr:colOff>
      <xdr:row>15</xdr:row>
      <xdr:rowOff>38100</xdr:rowOff>
    </xdr:to>
    <xdr:sp macro="" textlink="">
      <xdr:nvSpPr>
        <xdr:cNvPr id="68" name="Rounded Rectangle 67">
          <a:hlinkClick xmlns:r="http://schemas.openxmlformats.org/officeDocument/2006/relationships" r:id="rId11"/>
        </xdr:cNvPr>
        <xdr:cNvSpPr/>
      </xdr:nvSpPr>
      <xdr:spPr>
        <a:xfrm>
          <a:off x="2673014" y="2828192"/>
          <a:ext cx="1035142" cy="726831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/>
            <a:t>BAHASA INGGRIS</a:t>
          </a:r>
        </a:p>
      </xdr:txBody>
    </xdr:sp>
    <xdr:clientData/>
  </xdr:twoCellAnchor>
  <xdr:twoCellAnchor>
    <xdr:from>
      <xdr:col>5</xdr:col>
      <xdr:colOff>20668</xdr:colOff>
      <xdr:row>16</xdr:row>
      <xdr:rowOff>0</xdr:rowOff>
    </xdr:from>
    <xdr:to>
      <xdr:col>6</xdr:col>
      <xdr:colOff>466725</xdr:colOff>
      <xdr:row>18</xdr:row>
      <xdr:rowOff>180975</xdr:rowOff>
    </xdr:to>
    <xdr:sp macro="" textlink="">
      <xdr:nvSpPr>
        <xdr:cNvPr id="69" name="Rounded Rectangle 68">
          <a:hlinkClick xmlns:r="http://schemas.openxmlformats.org/officeDocument/2006/relationships" r:id="rId12"/>
        </xdr:cNvPr>
        <xdr:cNvSpPr/>
      </xdr:nvSpPr>
      <xdr:spPr>
        <a:xfrm>
          <a:off x="2680341" y="3714750"/>
          <a:ext cx="1054192" cy="576629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/>
            <a:t>PAT</a:t>
          </a:r>
        </a:p>
      </xdr:txBody>
    </xdr:sp>
    <xdr:clientData/>
  </xdr:twoCellAnchor>
  <xdr:twoCellAnchor>
    <xdr:from>
      <xdr:col>4</xdr:col>
      <xdr:colOff>601693</xdr:colOff>
      <xdr:row>2</xdr:row>
      <xdr:rowOff>19050</xdr:rowOff>
    </xdr:from>
    <xdr:to>
      <xdr:col>6</xdr:col>
      <xdr:colOff>495300</xdr:colOff>
      <xdr:row>4</xdr:row>
      <xdr:rowOff>161925</xdr:rowOff>
    </xdr:to>
    <xdr:sp macro="" textlink="">
      <xdr:nvSpPr>
        <xdr:cNvPr id="70" name="Rounded Rectangle 69">
          <a:hlinkClick xmlns:r="http://schemas.openxmlformats.org/officeDocument/2006/relationships" r:id="rId13"/>
        </xdr:cNvPr>
        <xdr:cNvSpPr/>
      </xdr:nvSpPr>
      <xdr:spPr>
        <a:xfrm>
          <a:off x="3040093" y="219075"/>
          <a:ext cx="1112807" cy="542925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/>
            <a:t>IPS</a:t>
          </a:r>
        </a:p>
      </xdr:txBody>
    </xdr:sp>
    <xdr:clientData/>
  </xdr:twoCellAnchor>
  <xdr:twoCellAnchor>
    <xdr:from>
      <xdr:col>5</xdr:col>
      <xdr:colOff>11143</xdr:colOff>
      <xdr:row>5</xdr:row>
      <xdr:rowOff>85725</xdr:rowOff>
    </xdr:from>
    <xdr:to>
      <xdr:col>6</xdr:col>
      <xdr:colOff>476250</xdr:colOff>
      <xdr:row>7</xdr:row>
      <xdr:rowOff>152400</xdr:rowOff>
    </xdr:to>
    <xdr:sp macro="" textlink="">
      <xdr:nvSpPr>
        <xdr:cNvPr id="71" name="Rounded Rectangle 70">
          <a:hlinkClick xmlns:r="http://schemas.openxmlformats.org/officeDocument/2006/relationships" r:id="rId14"/>
        </xdr:cNvPr>
        <xdr:cNvSpPr/>
      </xdr:nvSpPr>
      <xdr:spPr>
        <a:xfrm>
          <a:off x="3059143" y="885825"/>
          <a:ext cx="1074707" cy="466725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/>
            <a:t>SBDP</a:t>
          </a:r>
        </a:p>
      </xdr:txBody>
    </xdr:sp>
    <xdr:clientData/>
  </xdr:twoCellAnchor>
  <xdr:twoCellAnchor>
    <xdr:from>
      <xdr:col>5</xdr:col>
      <xdr:colOff>20668</xdr:colOff>
      <xdr:row>8</xdr:row>
      <xdr:rowOff>28575</xdr:rowOff>
    </xdr:from>
    <xdr:to>
      <xdr:col>6</xdr:col>
      <xdr:colOff>457200</xdr:colOff>
      <xdr:row>11</xdr:row>
      <xdr:rowOff>102577</xdr:rowOff>
    </xdr:to>
    <xdr:sp macro="" textlink="">
      <xdr:nvSpPr>
        <xdr:cNvPr id="72" name="Rounded Rectangle 71">
          <a:hlinkClick xmlns:r="http://schemas.openxmlformats.org/officeDocument/2006/relationships" r:id="rId15"/>
        </xdr:cNvPr>
        <xdr:cNvSpPr/>
      </xdr:nvSpPr>
      <xdr:spPr>
        <a:xfrm>
          <a:off x="2680341" y="2043479"/>
          <a:ext cx="1044667" cy="667483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/>
            <a:t>PJOK</a:t>
          </a:r>
        </a:p>
      </xdr:txBody>
    </xdr:sp>
    <xdr:clientData/>
  </xdr:twoCellAnchor>
  <xdr:twoCellAnchor>
    <xdr:from>
      <xdr:col>7</xdr:col>
      <xdr:colOff>76350</xdr:colOff>
      <xdr:row>15</xdr:row>
      <xdr:rowOff>197826</xdr:rowOff>
    </xdr:from>
    <xdr:to>
      <xdr:col>9</xdr:col>
      <xdr:colOff>14653</xdr:colOff>
      <xdr:row>18</xdr:row>
      <xdr:rowOff>161925</xdr:rowOff>
    </xdr:to>
    <xdr:sp macro="" textlink="">
      <xdr:nvSpPr>
        <xdr:cNvPr id="73" name="Rounded Rectangle 72">
          <a:hlinkClick xmlns:r="http://schemas.openxmlformats.org/officeDocument/2006/relationships" r:id="rId16"/>
        </xdr:cNvPr>
        <xdr:cNvSpPr/>
      </xdr:nvSpPr>
      <xdr:spPr>
        <a:xfrm>
          <a:off x="3952292" y="3714749"/>
          <a:ext cx="1154573" cy="557580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KEHADIRAN</a:t>
          </a:r>
        </a:p>
      </xdr:txBody>
    </xdr:sp>
    <xdr:clientData/>
  </xdr:twoCellAnchor>
  <xdr:twoCellAnchor>
    <xdr:from>
      <xdr:col>9</xdr:col>
      <xdr:colOff>203841</xdr:colOff>
      <xdr:row>2</xdr:row>
      <xdr:rowOff>29308</xdr:rowOff>
    </xdr:from>
    <xdr:to>
      <xdr:col>11</xdr:col>
      <xdr:colOff>259373</xdr:colOff>
      <xdr:row>6</xdr:row>
      <xdr:rowOff>87923</xdr:rowOff>
    </xdr:to>
    <xdr:sp macro="" textlink="">
      <xdr:nvSpPr>
        <xdr:cNvPr id="74" name="Rounded Rectangle 73">
          <a:hlinkClick xmlns:r="http://schemas.openxmlformats.org/officeDocument/2006/relationships" r:id="rId17"/>
        </xdr:cNvPr>
        <xdr:cNvSpPr/>
      </xdr:nvSpPr>
      <xdr:spPr>
        <a:xfrm>
          <a:off x="5296053" y="857250"/>
          <a:ext cx="1271801" cy="849923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/>
            <a:t>CETAK RAPORT  1</a:t>
          </a:r>
        </a:p>
      </xdr:txBody>
    </xdr:sp>
    <xdr:clientData/>
  </xdr:twoCellAnchor>
  <xdr:twoCellAnchor>
    <xdr:from>
      <xdr:col>7</xdr:col>
      <xdr:colOff>107125</xdr:colOff>
      <xdr:row>5</xdr:row>
      <xdr:rowOff>77665</xdr:rowOff>
    </xdr:from>
    <xdr:to>
      <xdr:col>9</xdr:col>
      <xdr:colOff>21980</xdr:colOff>
      <xdr:row>8</xdr:row>
      <xdr:rowOff>13189</xdr:rowOff>
    </xdr:to>
    <xdr:sp macro="" textlink="">
      <xdr:nvSpPr>
        <xdr:cNvPr id="75" name="Rounded Rectangle 74">
          <a:hlinkClick xmlns:r="http://schemas.openxmlformats.org/officeDocument/2006/relationships" r:id="rId18"/>
        </xdr:cNvPr>
        <xdr:cNvSpPr/>
      </xdr:nvSpPr>
      <xdr:spPr>
        <a:xfrm>
          <a:off x="3983067" y="1499088"/>
          <a:ext cx="1131125" cy="529005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 b="1"/>
            <a:t>SIKAP</a:t>
          </a:r>
        </a:p>
      </xdr:txBody>
    </xdr:sp>
    <xdr:clientData/>
  </xdr:twoCellAnchor>
  <xdr:twoCellAnchor>
    <xdr:from>
      <xdr:col>7</xdr:col>
      <xdr:colOff>101996</xdr:colOff>
      <xdr:row>8</xdr:row>
      <xdr:rowOff>126023</xdr:rowOff>
    </xdr:from>
    <xdr:to>
      <xdr:col>9</xdr:col>
      <xdr:colOff>21980</xdr:colOff>
      <xdr:row>11</xdr:row>
      <xdr:rowOff>183173</xdr:rowOff>
    </xdr:to>
    <xdr:sp macro="" textlink="">
      <xdr:nvSpPr>
        <xdr:cNvPr id="76" name="Rounded Rectangle 75">
          <a:hlinkClick xmlns:r="http://schemas.openxmlformats.org/officeDocument/2006/relationships" r:id="rId19"/>
        </xdr:cNvPr>
        <xdr:cNvSpPr/>
      </xdr:nvSpPr>
      <xdr:spPr>
        <a:xfrm>
          <a:off x="3977938" y="2140927"/>
          <a:ext cx="1136254" cy="650631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/>
            <a:t>EXTTRA KURIKULER</a:t>
          </a:r>
        </a:p>
      </xdr:txBody>
    </xdr:sp>
    <xdr:clientData/>
  </xdr:twoCellAnchor>
  <xdr:twoCellAnchor>
    <xdr:from>
      <xdr:col>7</xdr:col>
      <xdr:colOff>82947</xdr:colOff>
      <xdr:row>11</xdr:row>
      <xdr:rowOff>263769</xdr:rowOff>
    </xdr:from>
    <xdr:to>
      <xdr:col>9</xdr:col>
      <xdr:colOff>14653</xdr:colOff>
      <xdr:row>15</xdr:row>
      <xdr:rowOff>14654</xdr:rowOff>
    </xdr:to>
    <xdr:sp macro="" textlink="">
      <xdr:nvSpPr>
        <xdr:cNvPr id="77" name="Rounded Rectangle 76">
          <a:hlinkClick xmlns:r="http://schemas.openxmlformats.org/officeDocument/2006/relationships" r:id="rId20"/>
        </xdr:cNvPr>
        <xdr:cNvSpPr/>
      </xdr:nvSpPr>
      <xdr:spPr>
        <a:xfrm>
          <a:off x="3958889" y="2872154"/>
          <a:ext cx="1147976" cy="659423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/>
            <a:t>PRESTASI</a:t>
          </a:r>
        </a:p>
      </xdr:txBody>
    </xdr:sp>
    <xdr:clientData/>
  </xdr:twoCellAnchor>
  <xdr:twoCellAnchor>
    <xdr:from>
      <xdr:col>9</xdr:col>
      <xdr:colOff>196514</xdr:colOff>
      <xdr:row>8</xdr:row>
      <xdr:rowOff>97448</xdr:rowOff>
    </xdr:from>
    <xdr:to>
      <xdr:col>11</xdr:col>
      <xdr:colOff>232996</xdr:colOff>
      <xdr:row>12</xdr:row>
      <xdr:rowOff>173647</xdr:rowOff>
    </xdr:to>
    <xdr:sp macro="" textlink="">
      <xdr:nvSpPr>
        <xdr:cNvPr id="78" name="Rounded Rectangle 77">
          <a:hlinkClick xmlns:r="http://schemas.openxmlformats.org/officeDocument/2006/relationships" r:id="rId21"/>
        </xdr:cNvPr>
        <xdr:cNvSpPr/>
      </xdr:nvSpPr>
      <xdr:spPr>
        <a:xfrm>
          <a:off x="5288726" y="2112352"/>
          <a:ext cx="1252751" cy="984737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/>
            <a:t>CETAK</a:t>
          </a:r>
          <a:r>
            <a:rPr lang="en-US" sz="1600" b="1" baseline="0"/>
            <a:t> </a:t>
          </a:r>
          <a:r>
            <a:rPr lang="en-US" sz="1600" b="1"/>
            <a:t>RAPORT  2</a:t>
          </a:r>
        </a:p>
      </xdr:txBody>
    </xdr:sp>
    <xdr:clientData/>
  </xdr:twoCellAnchor>
  <xdr:twoCellAnchor>
    <xdr:from>
      <xdr:col>9</xdr:col>
      <xdr:colOff>191384</xdr:colOff>
      <xdr:row>14</xdr:row>
      <xdr:rowOff>139212</xdr:rowOff>
    </xdr:from>
    <xdr:to>
      <xdr:col>11</xdr:col>
      <xdr:colOff>218341</xdr:colOff>
      <xdr:row>18</xdr:row>
      <xdr:rowOff>161191</xdr:rowOff>
    </xdr:to>
    <xdr:sp macro="" textlink="">
      <xdr:nvSpPr>
        <xdr:cNvPr id="79" name="Rounded Rectangle 78">
          <a:hlinkClick xmlns:r="http://schemas.openxmlformats.org/officeDocument/2006/relationships" r:id="rId22"/>
        </xdr:cNvPr>
        <xdr:cNvSpPr/>
      </xdr:nvSpPr>
      <xdr:spPr>
        <a:xfrm>
          <a:off x="5283596" y="3458308"/>
          <a:ext cx="1243226" cy="813287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/>
            <a:t>CETAK RAPORT  3</a:t>
          </a:r>
        </a:p>
      </xdr:txBody>
    </xdr:sp>
    <xdr:clientData/>
  </xdr:twoCellAnchor>
  <xdr:twoCellAnchor>
    <xdr:from>
      <xdr:col>7</xdr:col>
      <xdr:colOff>132769</xdr:colOff>
      <xdr:row>2</xdr:row>
      <xdr:rowOff>11723</xdr:rowOff>
    </xdr:from>
    <xdr:to>
      <xdr:col>9</xdr:col>
      <xdr:colOff>26376</xdr:colOff>
      <xdr:row>4</xdr:row>
      <xdr:rowOff>154598</xdr:rowOff>
    </xdr:to>
    <xdr:sp macro="" textlink="">
      <xdr:nvSpPr>
        <xdr:cNvPr id="80" name="Rounded Rectangle 79">
          <a:hlinkClick xmlns:r="http://schemas.openxmlformats.org/officeDocument/2006/relationships" r:id="rId23"/>
        </xdr:cNvPr>
        <xdr:cNvSpPr/>
      </xdr:nvSpPr>
      <xdr:spPr>
        <a:xfrm>
          <a:off x="4008711" y="839665"/>
          <a:ext cx="1109877" cy="538529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BHS ARAB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136</xdr:col>
      <xdr:colOff>238125</xdr:colOff>
      <xdr:row>0</xdr:row>
      <xdr:rowOff>171450</xdr:rowOff>
    </xdr:from>
    <xdr:to>
      <xdr:col>138</xdr:col>
      <xdr:colOff>314325</xdr:colOff>
      <xdr:row>2</xdr:row>
      <xdr:rowOff>438150</xdr:rowOff>
    </xdr:to>
    <xdr:sp macro="" textlink="">
      <xdr:nvSpPr>
        <xdr:cNvPr id="2" name="Left Arrow 1">
          <a:hlinkClick xmlns:r="http://schemas.openxmlformats.org/officeDocument/2006/relationships" r:id="rId1"/>
        </xdr:cNvPr>
        <xdr:cNvSpPr/>
      </xdr:nvSpPr>
      <xdr:spPr>
        <a:xfrm>
          <a:off x="58178700" y="171450"/>
          <a:ext cx="1295400" cy="6667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/>
            <a:t>KEMBALI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136</xdr:col>
      <xdr:colOff>228600</xdr:colOff>
      <xdr:row>1</xdr:row>
      <xdr:rowOff>19050</xdr:rowOff>
    </xdr:from>
    <xdr:to>
      <xdr:col>138</xdr:col>
      <xdr:colOff>304800</xdr:colOff>
      <xdr:row>2</xdr:row>
      <xdr:rowOff>485775</xdr:rowOff>
    </xdr:to>
    <xdr:sp macro="" textlink="">
      <xdr:nvSpPr>
        <xdr:cNvPr id="2" name="Left Arrow 1">
          <a:hlinkClick xmlns:r="http://schemas.openxmlformats.org/officeDocument/2006/relationships" r:id="rId1"/>
        </xdr:cNvPr>
        <xdr:cNvSpPr/>
      </xdr:nvSpPr>
      <xdr:spPr>
        <a:xfrm>
          <a:off x="58169175" y="219075"/>
          <a:ext cx="1295400" cy="6667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/>
            <a:t>KEMBALI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136</xdr:col>
      <xdr:colOff>247650</xdr:colOff>
      <xdr:row>1</xdr:row>
      <xdr:rowOff>28575</xdr:rowOff>
    </xdr:from>
    <xdr:to>
      <xdr:col>138</xdr:col>
      <xdr:colOff>323850</xdr:colOff>
      <xdr:row>2</xdr:row>
      <xdr:rowOff>495300</xdr:rowOff>
    </xdr:to>
    <xdr:sp macro="" textlink="">
      <xdr:nvSpPr>
        <xdr:cNvPr id="2" name="Left Arrow 1">
          <a:hlinkClick xmlns:r="http://schemas.openxmlformats.org/officeDocument/2006/relationships" r:id="rId1"/>
        </xdr:cNvPr>
        <xdr:cNvSpPr/>
      </xdr:nvSpPr>
      <xdr:spPr>
        <a:xfrm>
          <a:off x="58188225" y="228600"/>
          <a:ext cx="1295400" cy="6667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/>
            <a:t>KEMBALI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136</xdr:col>
      <xdr:colOff>238125</xdr:colOff>
      <xdr:row>1</xdr:row>
      <xdr:rowOff>19050</xdr:rowOff>
    </xdr:from>
    <xdr:to>
      <xdr:col>138</xdr:col>
      <xdr:colOff>314325</xdr:colOff>
      <xdr:row>2</xdr:row>
      <xdr:rowOff>485775</xdr:rowOff>
    </xdr:to>
    <xdr:sp macro="" textlink="">
      <xdr:nvSpPr>
        <xdr:cNvPr id="2" name="Left Arrow 1">
          <a:hlinkClick xmlns:r="http://schemas.openxmlformats.org/officeDocument/2006/relationships" r:id="rId1"/>
        </xdr:cNvPr>
        <xdr:cNvSpPr/>
      </xdr:nvSpPr>
      <xdr:spPr>
        <a:xfrm>
          <a:off x="58178700" y="219075"/>
          <a:ext cx="1295400" cy="6667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/>
            <a:t>KEMBALI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136</xdr:col>
      <xdr:colOff>228600</xdr:colOff>
      <xdr:row>0</xdr:row>
      <xdr:rowOff>190500</xdr:rowOff>
    </xdr:from>
    <xdr:to>
      <xdr:col>138</xdr:col>
      <xdr:colOff>304800</xdr:colOff>
      <xdr:row>3</xdr:row>
      <xdr:rowOff>257175</xdr:rowOff>
    </xdr:to>
    <xdr:sp macro="" textlink="">
      <xdr:nvSpPr>
        <xdr:cNvPr id="2" name="Left Arrow 1">
          <a:hlinkClick xmlns:r="http://schemas.openxmlformats.org/officeDocument/2006/relationships" r:id="rId1"/>
        </xdr:cNvPr>
        <xdr:cNvSpPr/>
      </xdr:nvSpPr>
      <xdr:spPr>
        <a:xfrm>
          <a:off x="58169175" y="190500"/>
          <a:ext cx="1295400" cy="6667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/>
            <a:t>KEMBALI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136</xdr:col>
      <xdr:colOff>219075</xdr:colOff>
      <xdr:row>1</xdr:row>
      <xdr:rowOff>9525</xdr:rowOff>
    </xdr:from>
    <xdr:to>
      <xdr:col>138</xdr:col>
      <xdr:colOff>295275</xdr:colOff>
      <xdr:row>2</xdr:row>
      <xdr:rowOff>476250</xdr:rowOff>
    </xdr:to>
    <xdr:sp macro="" textlink="">
      <xdr:nvSpPr>
        <xdr:cNvPr id="2" name="Left Arrow 1">
          <a:hlinkClick xmlns:r="http://schemas.openxmlformats.org/officeDocument/2006/relationships" r:id="rId1"/>
        </xdr:cNvPr>
        <xdr:cNvSpPr/>
      </xdr:nvSpPr>
      <xdr:spPr>
        <a:xfrm>
          <a:off x="58159650" y="209550"/>
          <a:ext cx="1295400" cy="6667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/>
            <a:t>KEMBALI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136</xdr:col>
      <xdr:colOff>257175</xdr:colOff>
      <xdr:row>1</xdr:row>
      <xdr:rowOff>28575</xdr:rowOff>
    </xdr:from>
    <xdr:to>
      <xdr:col>138</xdr:col>
      <xdr:colOff>333375</xdr:colOff>
      <xdr:row>2</xdr:row>
      <xdr:rowOff>495300</xdr:rowOff>
    </xdr:to>
    <xdr:sp macro="" textlink="">
      <xdr:nvSpPr>
        <xdr:cNvPr id="2" name="Left Arrow 1">
          <a:hlinkClick xmlns:r="http://schemas.openxmlformats.org/officeDocument/2006/relationships" r:id="rId1"/>
        </xdr:cNvPr>
        <xdr:cNvSpPr/>
      </xdr:nvSpPr>
      <xdr:spPr>
        <a:xfrm>
          <a:off x="58197750" y="228600"/>
          <a:ext cx="1295400" cy="6667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/>
            <a:t>KEMBALI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257175</xdr:colOff>
      <xdr:row>1</xdr:row>
      <xdr:rowOff>28575</xdr:rowOff>
    </xdr:from>
    <xdr:to>
      <xdr:col>46</xdr:col>
      <xdr:colOff>333375</xdr:colOff>
      <xdr:row>4</xdr:row>
      <xdr:rowOff>95250</xdr:rowOff>
    </xdr:to>
    <xdr:sp macro="" textlink="">
      <xdr:nvSpPr>
        <xdr:cNvPr id="2" name="Left Arrow 1">
          <a:hlinkClick xmlns:r="http://schemas.openxmlformats.org/officeDocument/2006/relationships" r:id="rId1"/>
        </xdr:cNvPr>
        <xdr:cNvSpPr/>
      </xdr:nvSpPr>
      <xdr:spPr>
        <a:xfrm>
          <a:off x="19411950" y="228600"/>
          <a:ext cx="1295400" cy="6667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/>
            <a:t>KEMBALI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257175</xdr:colOff>
      <xdr:row>1</xdr:row>
      <xdr:rowOff>0</xdr:rowOff>
    </xdr:from>
    <xdr:to>
      <xdr:col>16</xdr:col>
      <xdr:colOff>333375</xdr:colOff>
      <xdr:row>4</xdr:row>
      <xdr:rowOff>76200</xdr:rowOff>
    </xdr:to>
    <xdr:sp macro="" textlink="">
      <xdr:nvSpPr>
        <xdr:cNvPr id="2" name="Left Arrow 1">
          <a:hlinkClick xmlns:r="http://schemas.openxmlformats.org/officeDocument/2006/relationships" r:id="rId1"/>
        </xdr:cNvPr>
        <xdr:cNvSpPr/>
      </xdr:nvSpPr>
      <xdr:spPr>
        <a:xfrm>
          <a:off x="13935075" y="190500"/>
          <a:ext cx="1295400" cy="6667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/>
            <a:t>KEMBALI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228600</xdr:colOff>
      <xdr:row>0</xdr:row>
      <xdr:rowOff>180975</xdr:rowOff>
    </xdr:from>
    <xdr:to>
      <xdr:col>14</xdr:col>
      <xdr:colOff>304800</xdr:colOff>
      <xdr:row>4</xdr:row>
      <xdr:rowOff>66675</xdr:rowOff>
    </xdr:to>
    <xdr:sp macro="" textlink="">
      <xdr:nvSpPr>
        <xdr:cNvPr id="2" name="Left Arrow 1">
          <a:hlinkClick xmlns:r="http://schemas.openxmlformats.org/officeDocument/2006/relationships" r:id="rId1"/>
        </xdr:cNvPr>
        <xdr:cNvSpPr/>
      </xdr:nvSpPr>
      <xdr:spPr>
        <a:xfrm>
          <a:off x="13992225" y="180975"/>
          <a:ext cx="1295400" cy="6667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/>
            <a:t>KEMBALI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361950</xdr:colOff>
      <xdr:row>1</xdr:row>
      <xdr:rowOff>57150</xdr:rowOff>
    </xdr:from>
    <xdr:to>
      <xdr:col>16</xdr:col>
      <xdr:colOff>438150</xdr:colOff>
      <xdr:row>4</xdr:row>
      <xdr:rowOff>123825</xdr:rowOff>
    </xdr:to>
    <xdr:sp macro="" textlink="">
      <xdr:nvSpPr>
        <xdr:cNvPr id="4" name="Left Arrow 3">
          <a:hlinkClick xmlns:r="http://schemas.openxmlformats.org/officeDocument/2006/relationships" r:id="rId1"/>
        </xdr:cNvPr>
        <xdr:cNvSpPr/>
      </xdr:nvSpPr>
      <xdr:spPr>
        <a:xfrm>
          <a:off x="9810750" y="257175"/>
          <a:ext cx="1295400" cy="6667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/>
            <a:t>KEMBALI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0</xdr:row>
      <xdr:rowOff>171450</xdr:rowOff>
    </xdr:from>
    <xdr:to>
      <xdr:col>11</xdr:col>
      <xdr:colOff>314325</xdr:colOff>
      <xdr:row>4</xdr:row>
      <xdr:rowOff>57150</xdr:rowOff>
    </xdr:to>
    <xdr:sp macro="" textlink="">
      <xdr:nvSpPr>
        <xdr:cNvPr id="3" name="Left Arrow 2">
          <a:hlinkClick xmlns:r="http://schemas.openxmlformats.org/officeDocument/2006/relationships" r:id="rId1"/>
        </xdr:cNvPr>
        <xdr:cNvSpPr/>
      </xdr:nvSpPr>
      <xdr:spPr>
        <a:xfrm>
          <a:off x="12172950" y="171450"/>
          <a:ext cx="1295400" cy="6667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/>
            <a:t>KEMBALI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1</xdr:row>
      <xdr:rowOff>19050</xdr:rowOff>
    </xdr:from>
    <xdr:to>
      <xdr:col>11</xdr:col>
      <xdr:colOff>314325</xdr:colOff>
      <xdr:row>3</xdr:row>
      <xdr:rowOff>57150</xdr:rowOff>
    </xdr:to>
    <xdr:sp macro="" textlink="">
      <xdr:nvSpPr>
        <xdr:cNvPr id="2" name="Left Arrow 1">
          <a:hlinkClick xmlns:r="http://schemas.openxmlformats.org/officeDocument/2006/relationships" r:id="rId1"/>
        </xdr:cNvPr>
        <xdr:cNvSpPr/>
      </xdr:nvSpPr>
      <xdr:spPr>
        <a:xfrm>
          <a:off x="12325350" y="219075"/>
          <a:ext cx="1295400" cy="6667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/>
            <a:t>KEMBALI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123825</xdr:colOff>
          <xdr:row>0</xdr:row>
          <xdr:rowOff>133350</xdr:rowOff>
        </xdr:from>
        <xdr:to>
          <xdr:col>11</xdr:col>
          <xdr:colOff>533400</xdr:colOff>
          <xdr:row>3</xdr:row>
          <xdr:rowOff>133350</xdr:rowOff>
        </xdr:to>
        <xdr:sp macro="" textlink="">
          <xdr:nvSpPr>
            <xdr:cNvPr id="22529" name="Spinner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8</xdr:col>
      <xdr:colOff>581025</xdr:colOff>
      <xdr:row>5</xdr:row>
      <xdr:rowOff>114300</xdr:rowOff>
    </xdr:from>
    <xdr:to>
      <xdr:col>15</xdr:col>
      <xdr:colOff>485775</xdr:colOff>
      <xdr:row>11</xdr:row>
      <xdr:rowOff>123825</xdr:rowOff>
    </xdr:to>
    <xdr:sp macro="" textlink="">
      <xdr:nvSpPr>
        <xdr:cNvPr id="8" name="TextBox 7"/>
        <xdr:cNvSpPr txBox="1"/>
      </xdr:nvSpPr>
      <xdr:spPr>
        <a:xfrm>
          <a:off x="7248525" y="1066800"/>
          <a:ext cx="3562350" cy="1190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PETUNJUK PENCETAKAN RAPOR:</a:t>
          </a:r>
        </a:p>
        <a:p>
          <a:r>
            <a:rPr lang="en-US" sz="1100"/>
            <a:t>1.</a:t>
          </a:r>
          <a:r>
            <a:rPr lang="en-US" sz="1100" baseline="0"/>
            <a:t> Tentukan nomor urut siswa yang akan dicetak</a:t>
          </a:r>
        </a:p>
        <a:p>
          <a:r>
            <a:rPr lang="en-US" sz="1100" baseline="0"/>
            <a:t>2. Tekan simbol printer untuk mencetaknya</a:t>
          </a:r>
        </a:p>
        <a:p>
          <a:r>
            <a:rPr lang="en-US" sz="1100" baseline="0"/>
            <a:t>3. Klik menu halaman 2 dan cetak</a:t>
          </a:r>
        </a:p>
        <a:p>
          <a:r>
            <a:rPr lang="en-US" sz="1100" baseline="0"/>
            <a:t>4. Klik menu halaman 3 dan cetak</a:t>
          </a:r>
        </a:p>
        <a:p>
          <a:r>
            <a:rPr lang="en-US" sz="1100" baseline="0"/>
            <a:t>5. Kembali ke langkah 1</a:t>
          </a:r>
          <a:endParaRPr lang="en-US" sz="1100"/>
        </a:p>
      </xdr:txBody>
    </xdr:sp>
    <xdr:clientData/>
  </xdr:twoCellAnchor>
  <xdr:twoCellAnchor>
    <xdr:from>
      <xdr:col>12</xdr:col>
      <xdr:colOff>428625</xdr:colOff>
      <xdr:row>0</xdr:row>
      <xdr:rowOff>114300</xdr:rowOff>
    </xdr:from>
    <xdr:to>
      <xdr:col>15</xdr:col>
      <xdr:colOff>504825</xdr:colOff>
      <xdr:row>4</xdr:row>
      <xdr:rowOff>19050</xdr:rowOff>
    </xdr:to>
    <xdr:sp macro="" textlink="">
      <xdr:nvSpPr>
        <xdr:cNvPr id="4" name="Left Arrow 3">
          <a:hlinkClick xmlns:r="http://schemas.openxmlformats.org/officeDocument/2006/relationships" r:id="rId1"/>
        </xdr:cNvPr>
        <xdr:cNvSpPr/>
      </xdr:nvSpPr>
      <xdr:spPr>
        <a:xfrm>
          <a:off x="9534525" y="114300"/>
          <a:ext cx="1295400" cy="6667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/>
            <a:t>KEMBALI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542925</xdr:colOff>
      <xdr:row>1</xdr:row>
      <xdr:rowOff>57150</xdr:rowOff>
    </xdr:from>
    <xdr:to>
      <xdr:col>9</xdr:col>
      <xdr:colOff>9525</xdr:colOff>
      <xdr:row>4</xdr:row>
      <xdr:rowOff>152400</xdr:rowOff>
    </xdr:to>
    <xdr:sp macro="" textlink="">
      <xdr:nvSpPr>
        <xdr:cNvPr id="2" name="Left Arrow 1">
          <a:hlinkClick xmlns:r="http://schemas.openxmlformats.org/officeDocument/2006/relationships" r:id="rId1"/>
        </xdr:cNvPr>
        <xdr:cNvSpPr/>
      </xdr:nvSpPr>
      <xdr:spPr>
        <a:xfrm>
          <a:off x="7496175" y="247650"/>
          <a:ext cx="1295400" cy="6667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/>
            <a:t>KEMBALI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542925</xdr:colOff>
      <xdr:row>0</xdr:row>
      <xdr:rowOff>180975</xdr:rowOff>
    </xdr:from>
    <xdr:to>
      <xdr:col>15</xdr:col>
      <xdr:colOff>9525</xdr:colOff>
      <xdr:row>3</xdr:row>
      <xdr:rowOff>28575</xdr:rowOff>
    </xdr:to>
    <xdr:sp macro="" textlink="">
      <xdr:nvSpPr>
        <xdr:cNvPr id="2" name="Left Arrow 1">
          <a:hlinkClick xmlns:r="http://schemas.openxmlformats.org/officeDocument/2006/relationships" r:id="rId1"/>
        </xdr:cNvPr>
        <xdr:cNvSpPr/>
      </xdr:nvSpPr>
      <xdr:spPr>
        <a:xfrm>
          <a:off x="7200900" y="180975"/>
          <a:ext cx="1295400" cy="6667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/>
            <a:t>KEMBALI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8</xdr:col>
      <xdr:colOff>76200</xdr:colOff>
      <xdr:row>5</xdr:row>
      <xdr:rowOff>66675</xdr:rowOff>
    </xdr:to>
    <xdr:sp macro="" textlink="">
      <xdr:nvSpPr>
        <xdr:cNvPr id="3" name="Left Arrow 2">
          <a:hlinkClick xmlns:r="http://schemas.openxmlformats.org/officeDocument/2006/relationships" r:id="rId1"/>
        </xdr:cNvPr>
        <xdr:cNvSpPr/>
      </xdr:nvSpPr>
      <xdr:spPr>
        <a:xfrm>
          <a:off x="5343525" y="400050"/>
          <a:ext cx="1295400" cy="6667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/>
            <a:t>KEMBALI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93</xdr:col>
      <xdr:colOff>0</xdr:colOff>
      <xdr:row>2</xdr:row>
      <xdr:rowOff>0</xdr:rowOff>
    </xdr:from>
    <xdr:to>
      <xdr:col>141</xdr:col>
      <xdr:colOff>76200</xdr:colOff>
      <xdr:row>3</xdr:row>
      <xdr:rowOff>266700</xdr:rowOff>
    </xdr:to>
    <xdr:sp macro="" textlink="">
      <xdr:nvSpPr>
        <xdr:cNvPr id="2" name="Left Arrow 1">
          <a:hlinkClick xmlns:r="http://schemas.openxmlformats.org/officeDocument/2006/relationships" r:id="rId1"/>
        </xdr:cNvPr>
        <xdr:cNvSpPr/>
      </xdr:nvSpPr>
      <xdr:spPr>
        <a:xfrm>
          <a:off x="57940575" y="400050"/>
          <a:ext cx="1295400" cy="6667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/>
            <a:t>KEMBALI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136</xdr:col>
      <xdr:colOff>180975</xdr:colOff>
      <xdr:row>1</xdr:row>
      <xdr:rowOff>0</xdr:rowOff>
    </xdr:from>
    <xdr:to>
      <xdr:col>138</xdr:col>
      <xdr:colOff>257175</xdr:colOff>
      <xdr:row>3</xdr:row>
      <xdr:rowOff>66675</xdr:rowOff>
    </xdr:to>
    <xdr:sp macro="" textlink="">
      <xdr:nvSpPr>
        <xdr:cNvPr id="2" name="Left Arrow 1">
          <a:hlinkClick xmlns:r="http://schemas.openxmlformats.org/officeDocument/2006/relationships" r:id="rId1"/>
        </xdr:cNvPr>
        <xdr:cNvSpPr/>
      </xdr:nvSpPr>
      <xdr:spPr>
        <a:xfrm>
          <a:off x="58121550" y="200025"/>
          <a:ext cx="1295400" cy="6667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/>
            <a:t>KEMBALI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136</xdr:col>
      <xdr:colOff>257175</xdr:colOff>
      <xdr:row>1</xdr:row>
      <xdr:rowOff>38100</xdr:rowOff>
    </xdr:from>
    <xdr:to>
      <xdr:col>138</xdr:col>
      <xdr:colOff>333375</xdr:colOff>
      <xdr:row>3</xdr:row>
      <xdr:rowOff>104775</xdr:rowOff>
    </xdr:to>
    <xdr:sp macro="" textlink="">
      <xdr:nvSpPr>
        <xdr:cNvPr id="2" name="Left Arrow 1">
          <a:hlinkClick xmlns:r="http://schemas.openxmlformats.org/officeDocument/2006/relationships" r:id="rId1"/>
        </xdr:cNvPr>
        <xdr:cNvSpPr/>
      </xdr:nvSpPr>
      <xdr:spPr>
        <a:xfrm>
          <a:off x="58197750" y="238125"/>
          <a:ext cx="1295400" cy="6667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/>
            <a:t>KEMBALI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136</xdr:col>
      <xdr:colOff>276225</xdr:colOff>
      <xdr:row>1</xdr:row>
      <xdr:rowOff>0</xdr:rowOff>
    </xdr:from>
    <xdr:to>
      <xdr:col>138</xdr:col>
      <xdr:colOff>352425</xdr:colOff>
      <xdr:row>3</xdr:row>
      <xdr:rowOff>66675</xdr:rowOff>
    </xdr:to>
    <xdr:sp macro="" textlink="">
      <xdr:nvSpPr>
        <xdr:cNvPr id="2" name="Left Arrow 1">
          <a:hlinkClick xmlns:r="http://schemas.openxmlformats.org/officeDocument/2006/relationships" r:id="rId1"/>
        </xdr:cNvPr>
        <xdr:cNvSpPr/>
      </xdr:nvSpPr>
      <xdr:spPr>
        <a:xfrm>
          <a:off x="58216800" y="200025"/>
          <a:ext cx="1295400" cy="6667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/>
            <a:t>KEMBALI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136</xdr:col>
      <xdr:colOff>257175</xdr:colOff>
      <xdr:row>1</xdr:row>
      <xdr:rowOff>9525</xdr:rowOff>
    </xdr:from>
    <xdr:to>
      <xdr:col>138</xdr:col>
      <xdr:colOff>333375</xdr:colOff>
      <xdr:row>2</xdr:row>
      <xdr:rowOff>476250</xdr:rowOff>
    </xdr:to>
    <xdr:sp macro="" textlink="">
      <xdr:nvSpPr>
        <xdr:cNvPr id="2" name="Left Arrow 1">
          <a:hlinkClick xmlns:r="http://schemas.openxmlformats.org/officeDocument/2006/relationships" r:id="rId1"/>
        </xdr:cNvPr>
        <xdr:cNvSpPr/>
      </xdr:nvSpPr>
      <xdr:spPr>
        <a:xfrm>
          <a:off x="58197750" y="209550"/>
          <a:ext cx="1295400" cy="6667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/>
            <a:t>KEMBALI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93</xdr:col>
      <xdr:colOff>0</xdr:colOff>
      <xdr:row>2</xdr:row>
      <xdr:rowOff>0</xdr:rowOff>
    </xdr:from>
    <xdr:to>
      <xdr:col>138</xdr:col>
      <xdr:colOff>76200</xdr:colOff>
      <xdr:row>3</xdr:row>
      <xdr:rowOff>66675</xdr:rowOff>
    </xdr:to>
    <xdr:sp macro="" textlink="">
      <xdr:nvSpPr>
        <xdr:cNvPr id="2" name="Left Arrow 1">
          <a:hlinkClick xmlns:r="http://schemas.openxmlformats.org/officeDocument/2006/relationships" r:id="rId1"/>
        </xdr:cNvPr>
        <xdr:cNvSpPr/>
      </xdr:nvSpPr>
      <xdr:spPr>
        <a:xfrm>
          <a:off x="57940575" y="400050"/>
          <a:ext cx="1295400" cy="6667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/>
            <a:t>KEMBALI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Mahfud\Desktop\RAPOR%202018\RAPOR%20S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APOR%20IV%20A%20Semester%20Genap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RBILANG%20EXCEL\JGE.xla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APOR-MI%20KELAS%201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ackup%20c\user\Documents\KD%20PAIM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"/>
      <sheetName val="MP"/>
      <sheetName val="S"/>
      <sheetName val="KKM"/>
      <sheetName val="S12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C1"/>
      <sheetName val="C2"/>
      <sheetName val="DN"/>
      <sheetName val="RC"/>
      <sheetName val="RI"/>
      <sheetName val="RB"/>
      <sheetName val="RTS"/>
    </sheetNames>
    <sheetDataSet>
      <sheetData sheetId="0" refreshError="1">
        <row r="6">
          <cell r="D6">
            <v>30105598</v>
          </cell>
        </row>
        <row r="13">
          <cell r="H13" t="str">
            <v>Personal</v>
          </cell>
        </row>
        <row r="14">
          <cell r="H14" t="str">
            <v>H6OFB0Q2SPG3CW1Z</v>
          </cell>
        </row>
        <row r="15">
          <cell r="XFD15">
            <v>451</v>
          </cell>
        </row>
        <row r="20">
          <cell r="XFC20" t="str">
            <v>FCW36RYVPZL2KXQB</v>
          </cell>
          <cell r="XFD20" t="str">
            <v>BXWH6U</v>
          </cell>
        </row>
        <row r="21">
          <cell r="XFC21" t="str">
            <v>RXL2NMWFVSG6E8CH</v>
          </cell>
          <cell r="XFD21" t="str">
            <v>G6PCZW</v>
          </cell>
        </row>
        <row r="22">
          <cell r="XFC22" t="str">
            <v>WLY5NMP19SZ3JTCU</v>
          </cell>
          <cell r="XFD22" t="str">
            <v>BQ947C</v>
          </cell>
        </row>
        <row r="23">
          <cell r="XFC23" t="str">
            <v>Q862BTP1X4SOAMEH</v>
          </cell>
          <cell r="XFD23" t="str">
            <v>Y8EUX4</v>
          </cell>
        </row>
        <row r="24">
          <cell r="XFC24" t="str">
            <v>YN4VU58DFCT061RJ</v>
          </cell>
          <cell r="XFD24" t="str">
            <v>LY4Z6T</v>
          </cell>
        </row>
        <row r="25">
          <cell r="XFC25" t="str">
            <v>IKAUB4DR5HV9CWJF</v>
          </cell>
          <cell r="XFD25" t="str">
            <v>G4XS9D</v>
          </cell>
        </row>
        <row r="26">
          <cell r="XFC26" t="str">
            <v>M8CHUNXK2R4T735Z</v>
          </cell>
          <cell r="XFD26" t="str">
            <v>QYL5A9</v>
          </cell>
        </row>
        <row r="27">
          <cell r="XFC27" t="str">
            <v>W3COBXS40RGMITEH</v>
          </cell>
          <cell r="XFD27" t="str">
            <v>L6AGN2</v>
          </cell>
        </row>
        <row r="28">
          <cell r="XFC28" t="str">
            <v>Y9DUI65M7EPZSLRX</v>
          </cell>
          <cell r="XFD28" t="str">
            <v>D7NW5K</v>
          </cell>
        </row>
        <row r="29">
          <cell r="XFC29" t="str">
            <v>GO46Y920ZPWUHX7I</v>
          </cell>
          <cell r="XFD29" t="str">
            <v>DCUY5G</v>
          </cell>
        </row>
        <row r="30">
          <cell r="XFC30" t="str">
            <v>HUPRWZNGA8YVDLEC</v>
          </cell>
          <cell r="XFD30" t="str">
            <v>HBXS95</v>
          </cell>
        </row>
        <row r="31">
          <cell r="XFC31" t="str">
            <v>Y04SO9IPK87G5ZTL</v>
          </cell>
          <cell r="XFD31" t="str">
            <v>U2JT5C</v>
          </cell>
        </row>
        <row r="32">
          <cell r="XFC32" t="str">
            <v>KFZPE2R6XIY0QNBO</v>
          </cell>
          <cell r="XFD32" t="str">
            <v>P7MZ5K</v>
          </cell>
        </row>
        <row r="33">
          <cell r="XFC33" t="str">
            <v>ZYH0M2L4RKPFJ9VA</v>
          </cell>
          <cell r="XFD33" t="str">
            <v>MCAH3T</v>
          </cell>
        </row>
        <row r="34">
          <cell r="XFC34" t="str">
            <v>AF7ZOJ9Q8D5BWNYT</v>
          </cell>
          <cell r="XFD34" t="str">
            <v>BR4JQP</v>
          </cell>
        </row>
        <row r="35">
          <cell r="XFC35" t="str">
            <v>RAF8IUZ7EDOXHJ1G</v>
          </cell>
          <cell r="XFD35" t="str">
            <v>YS2WJ3</v>
          </cell>
        </row>
        <row r="36">
          <cell r="XFC36" t="str">
            <v>M6SWZ3COTG059Y7J</v>
          </cell>
          <cell r="XFD36" t="str">
            <v>U5B3LF</v>
          </cell>
        </row>
        <row r="37">
          <cell r="XFC37" t="str">
            <v>F2ZVSI4315H9CMGP</v>
          </cell>
          <cell r="XFD37" t="str">
            <v>JCFV7L</v>
          </cell>
        </row>
        <row r="38">
          <cell r="XFC38" t="str">
            <v>G4KZ62BSEL598HMT</v>
          </cell>
          <cell r="XFD38" t="str">
            <v>T75SJA</v>
          </cell>
        </row>
        <row r="39">
          <cell r="XFC39" t="str">
            <v>VHU8R1XFQGYO2ZAL</v>
          </cell>
          <cell r="XFD39" t="str">
            <v>CH5B4M</v>
          </cell>
        </row>
        <row r="40">
          <cell r="XFC40" t="str">
            <v>F2D3MR0SWLHB9NUO</v>
          </cell>
          <cell r="XFD40" t="str">
            <v>R2NCJQ</v>
          </cell>
        </row>
        <row r="41">
          <cell r="XFC41" t="str">
            <v>Q4HEZLX6A3I2KN07</v>
          </cell>
          <cell r="XFD41" t="str">
            <v>NW9R8X</v>
          </cell>
        </row>
        <row r="42">
          <cell r="XFC42" t="str">
            <v>U7FRJL5NMZ8V2IH3</v>
          </cell>
          <cell r="XFD42" t="str">
            <v>QU8KP5</v>
          </cell>
        </row>
        <row r="43">
          <cell r="XFC43" t="str">
            <v>ZSU38BN7Q05JRMH4</v>
          </cell>
          <cell r="XFD43" t="str">
            <v>V9YL7J</v>
          </cell>
        </row>
        <row r="44">
          <cell r="XFC44" t="str">
            <v>OZM184H7L5XWCYDG</v>
          </cell>
          <cell r="XFD44" t="str">
            <v>V3TZJX</v>
          </cell>
        </row>
        <row r="45">
          <cell r="XFC45" t="str">
            <v>E80A9SIU5TBG7P2O</v>
          </cell>
          <cell r="XFD45" t="str">
            <v>YVPA7C</v>
          </cell>
        </row>
        <row r="46">
          <cell r="XFC46" t="str">
            <v>VTQNY32DM1EOU768</v>
          </cell>
          <cell r="XFD46" t="str">
            <v>JVGN8Z</v>
          </cell>
        </row>
        <row r="47">
          <cell r="XFC47" t="str">
            <v>PFY13J2TWAC4SLOB</v>
          </cell>
          <cell r="XFD47" t="str">
            <v>D3YAC2</v>
          </cell>
        </row>
        <row r="48">
          <cell r="XFC48" t="str">
            <v>DBM5CTYG82NPZ7X1</v>
          </cell>
          <cell r="XFD48" t="str">
            <v>V6G92T</v>
          </cell>
        </row>
        <row r="49">
          <cell r="XFC49" t="str">
            <v>MG0T7JEWA3POXQ9D</v>
          </cell>
          <cell r="XFD49" t="str">
            <v>ZDQK3B</v>
          </cell>
        </row>
        <row r="50">
          <cell r="XFC50" t="str">
            <v>X8Q293SARN1FPGZM</v>
          </cell>
          <cell r="XFD50" t="str">
            <v>D8H4VB</v>
          </cell>
        </row>
        <row r="51">
          <cell r="XFC51" t="str">
            <v>F5NEVSDL1IUZQ4TP</v>
          </cell>
          <cell r="XFD51" t="str">
            <v>V5XWYF</v>
          </cell>
        </row>
        <row r="52">
          <cell r="XFC52" t="str">
            <v>SMGP17ZFI2R9VO60</v>
          </cell>
          <cell r="XFD52" t="str">
            <v>W4MPJ5</v>
          </cell>
        </row>
        <row r="53">
          <cell r="XFC53" t="str">
            <v>E61FN7M5DXCPZV43</v>
          </cell>
          <cell r="XFD53" t="str">
            <v>MW36DY</v>
          </cell>
        </row>
        <row r="54">
          <cell r="XFC54" t="str">
            <v>JONF592P4YQVXM0B</v>
          </cell>
          <cell r="XFD54" t="str">
            <v>SB6A4W</v>
          </cell>
        </row>
        <row r="55">
          <cell r="XFC55" t="str">
            <v>GB9518KT24WFPLZI</v>
          </cell>
          <cell r="XFD55" t="str">
            <v>PN2TSG</v>
          </cell>
        </row>
        <row r="56">
          <cell r="XFC56" t="str">
            <v>DLYCN5WG7A1ZQ068</v>
          </cell>
          <cell r="XFD56" t="str">
            <v>X9KBAW</v>
          </cell>
        </row>
        <row r="57">
          <cell r="XFC57" t="str">
            <v>DMWO1NPEAC2R4F30</v>
          </cell>
          <cell r="XFD57" t="str">
            <v>WGU7PR</v>
          </cell>
        </row>
        <row r="58">
          <cell r="XFC58" t="str">
            <v>XVUGO9YJBE3HKC5S</v>
          </cell>
          <cell r="XFD58" t="str">
            <v>YW4836</v>
          </cell>
        </row>
        <row r="59">
          <cell r="XFC59" t="str">
            <v>R0E91FSWU8TI2KP7</v>
          </cell>
          <cell r="XFD59" t="str">
            <v>K42AGL</v>
          </cell>
        </row>
        <row r="60">
          <cell r="XFC60" t="str">
            <v>PNQEL7T2HMJAR1BS</v>
          </cell>
          <cell r="XFD60" t="str">
            <v>CLX92J</v>
          </cell>
        </row>
        <row r="61">
          <cell r="XFC61" t="str">
            <v>RPCTYEHXFB15IN60</v>
          </cell>
          <cell r="XFD61" t="str">
            <v>WBR5GF</v>
          </cell>
        </row>
        <row r="62">
          <cell r="XFC62" t="str">
            <v>HGS42M0V7ZB3FOL9</v>
          </cell>
          <cell r="XFD62" t="str">
            <v>HJ84N5</v>
          </cell>
        </row>
        <row r="63">
          <cell r="XFC63" t="str">
            <v>QP5NC24KHSYID10B</v>
          </cell>
          <cell r="XFD63" t="str">
            <v>UN8VE4</v>
          </cell>
        </row>
        <row r="64">
          <cell r="XFC64" t="str">
            <v>ZNPYQXB642H1CKTM</v>
          </cell>
          <cell r="XFD64" t="str">
            <v>GP4ZWF</v>
          </cell>
        </row>
        <row r="65">
          <cell r="XFC65" t="str">
            <v>E1VJW63IMX24TOLN</v>
          </cell>
          <cell r="XFD65" t="str">
            <v>U3CHWY</v>
          </cell>
        </row>
        <row r="66">
          <cell r="XFC66" t="str">
            <v>H2UCEG9Q4NMD5YT8</v>
          </cell>
          <cell r="XFD66" t="str">
            <v>NW9HPT</v>
          </cell>
        </row>
        <row r="67">
          <cell r="XFC67" t="str">
            <v>QFBT2G1SUN79KO38</v>
          </cell>
          <cell r="XFD67" t="str">
            <v>X4J6N8</v>
          </cell>
        </row>
        <row r="68">
          <cell r="XFC68" t="str">
            <v>UME0SJX4PCBW8FZQ</v>
          </cell>
          <cell r="XFD68" t="str">
            <v>A4QXGR</v>
          </cell>
        </row>
        <row r="69">
          <cell r="XFC69" t="str">
            <v>PVN8FT60BRHC94DA</v>
          </cell>
          <cell r="XFD69" t="str">
            <v>YM4PUS</v>
          </cell>
        </row>
        <row r="70">
          <cell r="XFC70" t="str">
            <v>SLF916VHBGR4Z3JD</v>
          </cell>
          <cell r="XFD70" t="str">
            <v>X3PDFR</v>
          </cell>
        </row>
        <row r="71">
          <cell r="XFC71" t="str">
            <v>FQLGIOTP95NK21M3</v>
          </cell>
          <cell r="XFD71" t="str">
            <v>C9RWTB</v>
          </cell>
        </row>
        <row r="72">
          <cell r="XFC72" t="str">
            <v>CN0WEZTMRKFDV48Q</v>
          </cell>
          <cell r="XFD72" t="str">
            <v>MW8QG3</v>
          </cell>
        </row>
        <row r="73">
          <cell r="XFC73" t="str">
            <v>H9FBV2P3ZO87M6XW</v>
          </cell>
          <cell r="XFD73" t="str">
            <v>DGNQ5T</v>
          </cell>
        </row>
        <row r="74">
          <cell r="XFC74" t="str">
            <v>RJU71AZ5VF0GYW2N</v>
          </cell>
          <cell r="XFD74" t="str">
            <v>Q6PMGV</v>
          </cell>
        </row>
        <row r="75">
          <cell r="XFC75" t="str">
            <v>WFZP19SXEB4K58LT</v>
          </cell>
          <cell r="XFD75" t="str">
            <v>CWNM3J</v>
          </cell>
        </row>
        <row r="76">
          <cell r="XFC76" t="str">
            <v>GUJ3MC2ROWPL4NKT</v>
          </cell>
          <cell r="XFD76" t="str">
            <v>HX42ZR</v>
          </cell>
        </row>
        <row r="77">
          <cell r="XFC77" t="str">
            <v>RX5F3AWQM2ONBYD4</v>
          </cell>
          <cell r="XFD77" t="str">
            <v>SYA54E</v>
          </cell>
        </row>
        <row r="78">
          <cell r="XFC78" t="str">
            <v>FW6HMSQK51NTIGR9</v>
          </cell>
          <cell r="XFD78" t="str">
            <v>QY32EH</v>
          </cell>
        </row>
        <row r="79">
          <cell r="XFC79" t="str">
            <v>K9CFBQ02XI5V6L3R</v>
          </cell>
          <cell r="XFD79" t="str">
            <v>UJQ3NZ</v>
          </cell>
        </row>
        <row r="80">
          <cell r="XFC80" t="str">
            <v>AW0L8X3NV9KUI7E4</v>
          </cell>
          <cell r="XFD80" t="str">
            <v>NUXR2Z</v>
          </cell>
        </row>
        <row r="81">
          <cell r="XFC81" t="str">
            <v>YI8APC315VXSOFH7</v>
          </cell>
          <cell r="XFD81" t="str">
            <v>GJ4X7V</v>
          </cell>
        </row>
        <row r="82">
          <cell r="XFC82" t="str">
            <v>AQ5U6XPNJCI1LYT8</v>
          </cell>
          <cell r="XFD82" t="str">
            <v>A7VQKN</v>
          </cell>
        </row>
        <row r="83">
          <cell r="XFC83" t="str">
            <v>JIGB3VENXF50RKZC</v>
          </cell>
          <cell r="XFD83" t="str">
            <v>Y72EA9</v>
          </cell>
        </row>
        <row r="84">
          <cell r="XFC84" t="str">
            <v>A8YOTSGQI62DXW7R</v>
          </cell>
          <cell r="XFD84" t="str">
            <v>CYP85N</v>
          </cell>
        </row>
        <row r="85">
          <cell r="XFC85" t="str">
            <v>V53MK7BYLCH82R6J</v>
          </cell>
          <cell r="XFD85" t="str">
            <v>L9ZWTH</v>
          </cell>
        </row>
        <row r="86">
          <cell r="XFC86" t="str">
            <v>Y35JAXHO2C81ZMWP</v>
          </cell>
          <cell r="XFD86" t="str">
            <v>M963YQ</v>
          </cell>
        </row>
        <row r="87">
          <cell r="XFC87" t="str">
            <v>V6EG5XWHY8S2UNLK</v>
          </cell>
          <cell r="XFD87" t="str">
            <v>L2SV6E</v>
          </cell>
        </row>
        <row r="88">
          <cell r="XFC88" t="str">
            <v>EXN8L9657JDY4Q2B</v>
          </cell>
          <cell r="XFD88" t="str">
            <v>SP29Y6</v>
          </cell>
        </row>
        <row r="89">
          <cell r="XFC89" t="str">
            <v>ODHZSU4T5FP83VAE</v>
          </cell>
          <cell r="XFD89" t="str">
            <v>USL2HE</v>
          </cell>
        </row>
        <row r="90">
          <cell r="XFC90" t="str">
            <v>DVYW752ZLPOEX81B</v>
          </cell>
          <cell r="XFD90" t="str">
            <v>CKQW96</v>
          </cell>
        </row>
        <row r="91">
          <cell r="XFC91" t="str">
            <v>Q03946BY5OT2DRIK</v>
          </cell>
          <cell r="XFD91" t="str">
            <v>H8GX4J</v>
          </cell>
        </row>
        <row r="92">
          <cell r="XFC92" t="str">
            <v>GEBMRF7W1PN4ZY36</v>
          </cell>
          <cell r="XFD92" t="str">
            <v>V4L5GZ</v>
          </cell>
        </row>
        <row r="93">
          <cell r="XFC93" t="str">
            <v>MYJ0XLTCE84UBZ2W</v>
          </cell>
          <cell r="XFD93" t="str">
            <v>HUN7WQ</v>
          </cell>
        </row>
        <row r="94">
          <cell r="XFC94" t="str">
            <v>QUO624HJLNK5AV9P</v>
          </cell>
          <cell r="XFD94" t="str">
            <v>NP8Q9M</v>
          </cell>
        </row>
        <row r="95">
          <cell r="XFC95" t="str">
            <v>OGK5AEX9UZM8SP4N</v>
          </cell>
          <cell r="XFD95" t="str">
            <v>TN3ML7</v>
          </cell>
        </row>
        <row r="96">
          <cell r="XFC96" t="str">
            <v>T83C10JAGU7SPLYE</v>
          </cell>
          <cell r="XFD96" t="str">
            <v>T5ZB4W</v>
          </cell>
        </row>
        <row r="97">
          <cell r="XFC97" t="str">
            <v>RYO1JC0SFIKGPDB9</v>
          </cell>
          <cell r="XFD97" t="str">
            <v>LB28J7</v>
          </cell>
        </row>
        <row r="98">
          <cell r="XFC98" t="str">
            <v>OC0FDBLJ487Z3IVT</v>
          </cell>
          <cell r="XFD98" t="str">
            <v>AR2D8Z</v>
          </cell>
        </row>
        <row r="99">
          <cell r="XFC99" t="str">
            <v>PIB6OFD8K4M3GCWY</v>
          </cell>
          <cell r="XFD99" t="str">
            <v>M7AVTG</v>
          </cell>
        </row>
        <row r="100">
          <cell r="XFC100" t="str">
            <v>C5F3G1WHZ4QO8NBS</v>
          </cell>
          <cell r="XFD100" t="str">
            <v>MH9XNV</v>
          </cell>
        </row>
        <row r="101">
          <cell r="XFC101" t="str">
            <v>WHK139GBELJM0F2Z</v>
          </cell>
          <cell r="XFD101" t="str">
            <v>XT5EJM</v>
          </cell>
        </row>
        <row r="102">
          <cell r="XFC102" t="str">
            <v>Q70JLHXMCZ1K9YOW</v>
          </cell>
          <cell r="XFD102" t="str">
            <v>UZM527</v>
          </cell>
        </row>
        <row r="103">
          <cell r="XFC103" t="str">
            <v>JM6YOQ7LH38V9U2K</v>
          </cell>
          <cell r="XFD103" t="str">
            <v>QC98ZB</v>
          </cell>
        </row>
        <row r="104">
          <cell r="XFC104" t="str">
            <v>N4YV7MGRX9DSO362</v>
          </cell>
          <cell r="XFD104" t="str">
            <v>F9C7U8</v>
          </cell>
        </row>
        <row r="105">
          <cell r="XFC105" t="str">
            <v>W2RUXD8F5H3IQJBG</v>
          </cell>
          <cell r="XFD105" t="str">
            <v>G7WTQH</v>
          </cell>
        </row>
        <row r="106">
          <cell r="XFC106" t="str">
            <v>ZCTYBUOH1EL925XI</v>
          </cell>
          <cell r="XFD106" t="str">
            <v>CTZS6Y</v>
          </cell>
        </row>
        <row r="107">
          <cell r="XFC107" t="str">
            <v>X98RQHS2OCEVPJYL</v>
          </cell>
          <cell r="XFD107" t="str">
            <v>XTN8B4</v>
          </cell>
        </row>
        <row r="108">
          <cell r="XFC108" t="str">
            <v>UR20LA8K6W4MZNGI</v>
          </cell>
          <cell r="XFD108" t="str">
            <v>QV5K2C</v>
          </cell>
        </row>
        <row r="109">
          <cell r="XFC109" t="str">
            <v>YQ4R1WAJVXPC50OZ</v>
          </cell>
          <cell r="XFD109" t="str">
            <v>LT6CMY</v>
          </cell>
        </row>
        <row r="110">
          <cell r="XFC110" t="str">
            <v>F3WBGONEARVHT2UY</v>
          </cell>
          <cell r="XFD110" t="str">
            <v>M2YV9E</v>
          </cell>
        </row>
        <row r="111">
          <cell r="XFC111" t="str">
            <v>EUACIBLJYKZ3O807</v>
          </cell>
          <cell r="XFD111" t="str">
            <v>PDW9Z2</v>
          </cell>
        </row>
        <row r="112">
          <cell r="XFC112" t="str">
            <v>LBS5QVYXFDK26AWP</v>
          </cell>
          <cell r="XFD112" t="str">
            <v>Z4YDR3</v>
          </cell>
        </row>
        <row r="113">
          <cell r="XFC113" t="str">
            <v>XQE08U5KY69Z27H3</v>
          </cell>
          <cell r="XFD113" t="str">
            <v>PUM7QY</v>
          </cell>
        </row>
        <row r="114">
          <cell r="XFC114" t="str">
            <v>QMVJ75INDHY48LGC</v>
          </cell>
          <cell r="XFD114" t="str">
            <v>HG24YU</v>
          </cell>
        </row>
        <row r="115">
          <cell r="XFC115" t="str">
            <v>UM0WPJEYB84ICTS6</v>
          </cell>
          <cell r="XFD115" t="str">
            <v>WK3EQD</v>
          </cell>
        </row>
        <row r="116">
          <cell r="XFC116" t="str">
            <v>G0WOSNLE2MRI6A85</v>
          </cell>
          <cell r="XFD116" t="str">
            <v>E25BT6</v>
          </cell>
        </row>
        <row r="117">
          <cell r="XFC117" t="str">
            <v>CW5Y6IU73N0L9JZP</v>
          </cell>
          <cell r="XFD117" t="str">
            <v>N6D2QY</v>
          </cell>
        </row>
        <row r="118">
          <cell r="XFC118" t="str">
            <v>W4TQ1M9RLBV05E8C</v>
          </cell>
          <cell r="XFD118" t="str">
            <v>G7CPZW</v>
          </cell>
        </row>
        <row r="119">
          <cell r="XFC119" t="str">
            <v>GKN92MADBHQZJY5R</v>
          </cell>
          <cell r="XFD119" t="str">
            <v>EY3CZL</v>
          </cell>
        </row>
        <row r="120">
          <cell r="XFC120" t="str">
            <v>YPX609KF4U7R2OCE</v>
          </cell>
          <cell r="XFD120" t="str">
            <v>G9W4EQ</v>
          </cell>
        </row>
        <row r="121">
          <cell r="XFC121" t="str">
            <v>D4JQPLWAY79O6KT0</v>
          </cell>
          <cell r="XFD121" t="str">
            <v>KR5JVY</v>
          </cell>
        </row>
        <row r="122">
          <cell r="XFC122" t="str">
            <v>XG7NUIPMFKHJASCB</v>
          </cell>
          <cell r="XFD122" t="str">
            <v>QH2NP8</v>
          </cell>
        </row>
        <row r="123">
          <cell r="XFC123" t="str">
            <v>IE02FZS1KT9XCVRD</v>
          </cell>
          <cell r="XFD123" t="str">
            <v>SJ5BM8</v>
          </cell>
        </row>
        <row r="124">
          <cell r="XFC124" t="str">
            <v>AM0QVO9XS7E3UT6I</v>
          </cell>
          <cell r="XFD124" t="str">
            <v>J49Z7L</v>
          </cell>
        </row>
        <row r="125">
          <cell r="XFC125" t="str">
            <v>HZNG6I4QFUYCP75B</v>
          </cell>
          <cell r="XFD125" t="str">
            <v>X7GWFN</v>
          </cell>
        </row>
        <row r="126">
          <cell r="XFC126" t="str">
            <v>WFVDIG8OAH6RE7X3</v>
          </cell>
          <cell r="XFD126" t="str">
            <v>L6AC2G</v>
          </cell>
        </row>
        <row r="127">
          <cell r="XFC127" t="str">
            <v>OM09VJ6QKBXP1E28</v>
          </cell>
          <cell r="XFD127" t="str">
            <v>A4MJ93</v>
          </cell>
        </row>
        <row r="128">
          <cell r="XFC128" t="str">
            <v>UMBWJEZ1I6GD8HPK</v>
          </cell>
          <cell r="XFD128" t="str">
            <v>AX58HK</v>
          </cell>
        </row>
        <row r="129">
          <cell r="XFC129" t="str">
            <v>MXLQTB2H398AKZR6</v>
          </cell>
          <cell r="XFD129" t="str">
            <v>WZ9LA7</v>
          </cell>
        </row>
        <row r="130">
          <cell r="XFC130" t="str">
            <v>ZCYQWK3B2V96UPEX</v>
          </cell>
          <cell r="XFD130" t="str">
            <v>H4ZPMV</v>
          </cell>
        </row>
        <row r="131">
          <cell r="XFC131" t="str">
            <v>KBQO0E4VRX3AM52D</v>
          </cell>
          <cell r="XFD131" t="str">
            <v>A98LXN</v>
          </cell>
        </row>
        <row r="132">
          <cell r="XFC132" t="str">
            <v>G06P91VJN7MUYH82</v>
          </cell>
          <cell r="XFD132" t="str">
            <v>A3DV4K</v>
          </cell>
        </row>
        <row r="133">
          <cell r="XFC133" t="str">
            <v>P3N18UY0SV9OCFBM</v>
          </cell>
          <cell r="XFD133" t="str">
            <v>C4D638</v>
          </cell>
        </row>
        <row r="134">
          <cell r="XFC134" t="str">
            <v>QOAP7ZJ1EVKNGX4H</v>
          </cell>
          <cell r="XFD134" t="str">
            <v>HEN2JD</v>
          </cell>
        </row>
        <row r="135">
          <cell r="XFC135" t="str">
            <v>IY4WZM9UG0HT5D38</v>
          </cell>
          <cell r="XFD135" t="str">
            <v>E8F2BA</v>
          </cell>
        </row>
        <row r="136">
          <cell r="XFC136" t="str">
            <v>RE1DX0LH6CO7UTN5</v>
          </cell>
          <cell r="XFD136" t="str">
            <v>JH58YP</v>
          </cell>
        </row>
        <row r="137">
          <cell r="XFC137" t="str">
            <v>SCXZP0KY9MU5Q8RA</v>
          </cell>
          <cell r="XFD137" t="str">
            <v>XNA8QE</v>
          </cell>
        </row>
        <row r="138">
          <cell r="XFC138" t="str">
            <v>DY1N5CTV7SF4IR8L</v>
          </cell>
          <cell r="XFD138" t="str">
            <v>ZC76QV</v>
          </cell>
        </row>
        <row r="139">
          <cell r="XFC139" t="str">
            <v>A9X0DJHQYSRFZ32G</v>
          </cell>
          <cell r="XFD139" t="str">
            <v>KJU3NM</v>
          </cell>
        </row>
        <row r="140">
          <cell r="XFC140" t="str">
            <v>CRBT9OU62HWF0N1G</v>
          </cell>
          <cell r="XFD140" t="str">
            <v>J95UF2</v>
          </cell>
        </row>
        <row r="141">
          <cell r="XFC141" t="str">
            <v>LKEN0OYFMB97IART</v>
          </cell>
          <cell r="XFD141" t="str">
            <v>P63LFX</v>
          </cell>
        </row>
        <row r="142">
          <cell r="XFC142" t="str">
            <v>BMXATD1GLPU2K7N5</v>
          </cell>
          <cell r="XFD142" t="str">
            <v>Y49MPD</v>
          </cell>
        </row>
        <row r="143">
          <cell r="XFC143" t="str">
            <v>ZQLT48VRXD6BH3NJ</v>
          </cell>
          <cell r="XFD143" t="str">
            <v>AQD6G5</v>
          </cell>
        </row>
        <row r="144">
          <cell r="XFC144" t="str">
            <v>G304AQW18EHXNCK9</v>
          </cell>
          <cell r="XFD144" t="str">
            <v>UF2BE6</v>
          </cell>
        </row>
        <row r="145">
          <cell r="XFC145" t="str">
            <v>S2HXN43KV1LR8EWQ</v>
          </cell>
          <cell r="XFD145" t="str">
            <v>Y3RQGV</v>
          </cell>
        </row>
        <row r="146">
          <cell r="XFC146" t="str">
            <v>IQSDAX6GJ0ZFYK47</v>
          </cell>
          <cell r="XFD146" t="str">
            <v>Z3A6NH</v>
          </cell>
        </row>
        <row r="147">
          <cell r="XFC147" t="str">
            <v>C7NHO168D3ESWI4M</v>
          </cell>
          <cell r="XFD147" t="str">
            <v>XQH63Y</v>
          </cell>
        </row>
        <row r="148">
          <cell r="XFC148" t="str">
            <v>EU250DYL19QNX3O6</v>
          </cell>
          <cell r="XFD148" t="str">
            <v>E652MW</v>
          </cell>
        </row>
        <row r="149">
          <cell r="XFC149" t="str">
            <v>XZLSICOWRAUP624T</v>
          </cell>
          <cell r="XFD149" t="str">
            <v>F27TJ4</v>
          </cell>
        </row>
        <row r="150">
          <cell r="XFC150" t="str">
            <v>NQ1HB9O0ECW6RZ5U</v>
          </cell>
          <cell r="XFD150" t="str">
            <v>P7X4Q8</v>
          </cell>
        </row>
        <row r="151">
          <cell r="XFC151" t="str">
            <v>XHQ94NLTKZ2G1S0V</v>
          </cell>
          <cell r="XFD151" t="str">
            <v>NV2FEM</v>
          </cell>
        </row>
        <row r="152">
          <cell r="XFC152" t="str">
            <v>KSO25BTCNDIF9V30</v>
          </cell>
          <cell r="XFD152" t="str">
            <v>E2ZPNW</v>
          </cell>
        </row>
        <row r="153">
          <cell r="XFC153" t="str">
            <v>LS09PN32U8RZIK57</v>
          </cell>
          <cell r="XFD153" t="str">
            <v>GQAP7T</v>
          </cell>
        </row>
        <row r="154">
          <cell r="XFC154" t="str">
            <v>OXVKAZQGPYW97BJ0</v>
          </cell>
          <cell r="XFD154" t="str">
            <v>ZRVA8B</v>
          </cell>
        </row>
        <row r="155">
          <cell r="XFC155" t="str">
            <v>FN4ES9OHZ7YQU60W</v>
          </cell>
          <cell r="XFD155" t="str">
            <v>ZBA4FC</v>
          </cell>
        </row>
        <row r="156">
          <cell r="XFC156" t="str">
            <v>TV63U0XWK1CJNA48</v>
          </cell>
          <cell r="XFD156" t="str">
            <v>M724VP</v>
          </cell>
        </row>
        <row r="157">
          <cell r="XFC157" t="str">
            <v>Q9YM0WJ2DG5OSETN</v>
          </cell>
          <cell r="XFD157" t="str">
            <v>TM3A6Q</v>
          </cell>
        </row>
        <row r="158">
          <cell r="XFC158" t="str">
            <v>VK3WMTR4G7FP5JZB</v>
          </cell>
          <cell r="XFD158" t="str">
            <v>VS4WHA</v>
          </cell>
        </row>
        <row r="159">
          <cell r="XFC159" t="str">
            <v>IL0V471WKAPUNMOX</v>
          </cell>
          <cell r="XFD159" t="str">
            <v>R29Y8A</v>
          </cell>
        </row>
        <row r="160">
          <cell r="XFC160" t="str">
            <v>JS39IRTHF0BVGO5Q</v>
          </cell>
          <cell r="XFD160" t="str">
            <v>HCKB3D</v>
          </cell>
        </row>
        <row r="161">
          <cell r="XFC161" t="str">
            <v>ZO2P3UBXVR7KHCFM</v>
          </cell>
          <cell r="XFD161" t="str">
            <v>KBNV57</v>
          </cell>
        </row>
        <row r="162">
          <cell r="XFC162" t="str">
            <v>QDL3VC16287YHKS5</v>
          </cell>
          <cell r="XFD162" t="str">
            <v>EBF4VU</v>
          </cell>
        </row>
        <row r="163">
          <cell r="XFC163" t="str">
            <v>QWZVF2HC7PLKETSM</v>
          </cell>
          <cell r="XFD163" t="str">
            <v>J8KUZB</v>
          </cell>
        </row>
        <row r="164">
          <cell r="XFC164" t="str">
            <v>I2PCU14OJV6ASR9B</v>
          </cell>
          <cell r="XFD164" t="str">
            <v>B3ZFNL</v>
          </cell>
        </row>
        <row r="165">
          <cell r="XFC165" t="str">
            <v>GIX7SL2HOMUQNAE6</v>
          </cell>
          <cell r="XFD165" t="str">
            <v>WT43ZA</v>
          </cell>
        </row>
        <row r="166">
          <cell r="XFC166" t="str">
            <v>KX2EH95RC3OD7U6S</v>
          </cell>
          <cell r="XFD166" t="str">
            <v>D2U6HS</v>
          </cell>
        </row>
        <row r="167">
          <cell r="XFC167" t="str">
            <v>QB7V0YMI3XOJDC92</v>
          </cell>
          <cell r="XFD167" t="str">
            <v>G2BEZT</v>
          </cell>
        </row>
        <row r="168">
          <cell r="XFC168" t="str">
            <v>IG46VUXK2OBHS1L3</v>
          </cell>
          <cell r="XFD168" t="str">
            <v>FQ3ZSJ</v>
          </cell>
        </row>
        <row r="169">
          <cell r="XFC169" t="str">
            <v>DW2B7MPYO1R60SF5</v>
          </cell>
          <cell r="XFD169" t="str">
            <v>VTE42P</v>
          </cell>
        </row>
        <row r="170">
          <cell r="XFC170" t="str">
            <v>MEY6LGCR719ZAD4V</v>
          </cell>
          <cell r="XFD170" t="str">
            <v>YPU8Q4</v>
          </cell>
        </row>
        <row r="171">
          <cell r="XFC171" t="str">
            <v>I5QECH6D9RJ1NX3Y</v>
          </cell>
          <cell r="XFD171" t="str">
            <v>MKBN4E</v>
          </cell>
        </row>
        <row r="172">
          <cell r="XFC172" t="str">
            <v>YFMCR7A4DNTHLU9B</v>
          </cell>
          <cell r="XFD172" t="str">
            <v>D74H62</v>
          </cell>
        </row>
        <row r="173">
          <cell r="XFC173" t="str">
            <v>MEIDQ139B26HPV0R</v>
          </cell>
          <cell r="XFD173" t="str">
            <v>M62VCH</v>
          </cell>
        </row>
        <row r="174">
          <cell r="XFC174" t="str">
            <v>D1K5CP4F7I6LHJ80</v>
          </cell>
          <cell r="XFD174" t="str">
            <v>NXEV47</v>
          </cell>
        </row>
        <row r="175">
          <cell r="XFC175" t="str">
            <v>HT48C75UMOEW2XVZ</v>
          </cell>
          <cell r="XFD175" t="str">
            <v>DN73C4</v>
          </cell>
        </row>
        <row r="176">
          <cell r="XFC176" t="str">
            <v>SDJWOLB8HPIZQU2A</v>
          </cell>
          <cell r="XFD176" t="str">
            <v>XS2MEN</v>
          </cell>
        </row>
        <row r="177">
          <cell r="XFC177" t="str">
            <v>VZUY4XSQG0L3O2MA</v>
          </cell>
          <cell r="XFD177" t="str">
            <v>DCWK96</v>
          </cell>
        </row>
        <row r="178">
          <cell r="XFC178" t="str">
            <v>GIMWKZP24QC5D83U</v>
          </cell>
          <cell r="XFD178" t="str">
            <v>JG35H7</v>
          </cell>
        </row>
        <row r="179">
          <cell r="XFC179" t="str">
            <v>I6R1OK43GJATY2VB</v>
          </cell>
          <cell r="XFD179" t="str">
            <v>RFSD2L</v>
          </cell>
        </row>
        <row r="180">
          <cell r="XFC180" t="str">
            <v>L1U6F2BW0NJTHDQE</v>
          </cell>
          <cell r="XFD180" t="str">
            <v>J5HED9</v>
          </cell>
        </row>
        <row r="181">
          <cell r="XFC181" t="str">
            <v>L6S17W3OH98KZBNQ</v>
          </cell>
          <cell r="XFD181" t="str">
            <v>EN9V4M</v>
          </cell>
        </row>
        <row r="182">
          <cell r="XFC182" t="str">
            <v>G0WQA921ENV3DXJS</v>
          </cell>
          <cell r="XFD182" t="str">
            <v>LC5AEY</v>
          </cell>
        </row>
        <row r="183">
          <cell r="XFC183" t="str">
            <v>LG86UHV5J2BXI1NC</v>
          </cell>
          <cell r="XFD183" t="str">
            <v>NXW3Q8</v>
          </cell>
        </row>
        <row r="184">
          <cell r="XFC184" t="str">
            <v>LDGSQZ2X0B3I84HT</v>
          </cell>
          <cell r="XFD184" t="str">
            <v>V8GTHP</v>
          </cell>
        </row>
        <row r="185">
          <cell r="XFC185" t="str">
            <v>SRN3E6PXBLZV4GAQ</v>
          </cell>
          <cell r="XFD185" t="str">
            <v>KU6GZ4</v>
          </cell>
        </row>
        <row r="186">
          <cell r="XFC186" t="str">
            <v>W726CXMEO0Z1LYRT</v>
          </cell>
          <cell r="XFD186" t="str">
            <v>V7BEAT</v>
          </cell>
        </row>
        <row r="187">
          <cell r="XFC187" t="str">
            <v>G8QNBECLX03P215Y</v>
          </cell>
          <cell r="XFD187" t="str">
            <v>FY8D5Q</v>
          </cell>
        </row>
        <row r="188">
          <cell r="XFC188" t="str">
            <v>U8W41K37GB5EDRAV</v>
          </cell>
          <cell r="XFD188" t="str">
            <v>HDGX3Y</v>
          </cell>
        </row>
        <row r="189">
          <cell r="XFC189" t="str">
            <v>UE4F7C5JB8136YWH</v>
          </cell>
          <cell r="XFD189" t="str">
            <v>SM6UX3</v>
          </cell>
        </row>
        <row r="190">
          <cell r="XFC190" t="str">
            <v>PAD60XQUMB1VOEL2</v>
          </cell>
          <cell r="XFD190" t="str">
            <v>KA3S8T</v>
          </cell>
        </row>
        <row r="191">
          <cell r="XFC191" t="str">
            <v>G1WONVYL4Z53BEHJ</v>
          </cell>
          <cell r="XFD191" t="str">
            <v>Y3VK5H</v>
          </cell>
        </row>
        <row r="192">
          <cell r="XFC192" t="str">
            <v>BMJCYG7UL0NRX4SA</v>
          </cell>
          <cell r="XFD192" t="str">
            <v>X9PWVZ</v>
          </cell>
        </row>
        <row r="193">
          <cell r="XFC193" t="str">
            <v>ZWHCTJ2N3PKIMD5S</v>
          </cell>
          <cell r="XFD193" t="str">
            <v>JV3Z9Y</v>
          </cell>
        </row>
        <row r="194">
          <cell r="XFC194" t="str">
            <v>G50WRZOHYJBNA39Q</v>
          </cell>
          <cell r="XFD194" t="str">
            <v>RJ2UTG</v>
          </cell>
        </row>
        <row r="195">
          <cell r="XFC195" t="str">
            <v>Q7UZ0CFMHYXN5GOS</v>
          </cell>
          <cell r="XFD195" t="str">
            <v>S2VJ4X</v>
          </cell>
        </row>
        <row r="196">
          <cell r="XFC196" t="str">
            <v>FH7YEB0MCJ98TZ4W</v>
          </cell>
          <cell r="XFD196" t="str">
            <v>C7548R</v>
          </cell>
        </row>
        <row r="197">
          <cell r="XFC197" t="str">
            <v>YW8Z0F4A5T7IHLQ6</v>
          </cell>
          <cell r="XFD197" t="str">
            <v>MASC4H</v>
          </cell>
        </row>
        <row r="198">
          <cell r="XFC198" t="str">
            <v>SJHLUIZ19Q4PRT53</v>
          </cell>
          <cell r="XFD198" t="str">
            <v>XN6EVD</v>
          </cell>
        </row>
        <row r="199">
          <cell r="XFC199" t="str">
            <v>ZPJW7CGM8TYR4F1Q</v>
          </cell>
          <cell r="XFD199" t="str">
            <v>Z9P5WC</v>
          </cell>
        </row>
        <row r="200">
          <cell r="XFC200" t="str">
            <v>RO3CB4F8D0H7QNU2</v>
          </cell>
          <cell r="XFD200" t="str">
            <v>YG7P8F</v>
          </cell>
        </row>
        <row r="201">
          <cell r="XFC201" t="str">
            <v>KZ4PGB9FY0DWULI1</v>
          </cell>
          <cell r="XFD201" t="str">
            <v>M2CNH9</v>
          </cell>
        </row>
        <row r="202">
          <cell r="XFC202" t="str">
            <v>ZX3D582SGMLP719U</v>
          </cell>
          <cell r="XFD202" t="str">
            <v>HUM2VF</v>
          </cell>
        </row>
        <row r="203">
          <cell r="XFC203" t="str">
            <v>BRU4GMOE51X07L82</v>
          </cell>
          <cell r="XFD203" t="str">
            <v>WCMU24</v>
          </cell>
        </row>
        <row r="204">
          <cell r="XFC204" t="str">
            <v>H6OFB0Q2SPG3CW1Z</v>
          </cell>
          <cell r="XFD204" t="str">
            <v>V762J3</v>
          </cell>
        </row>
        <row r="205">
          <cell r="XFC205" t="str">
            <v>C4AR1TVJ0I6QK79S</v>
          </cell>
          <cell r="XFD205" t="str">
            <v>C3PT2F</v>
          </cell>
        </row>
        <row r="206">
          <cell r="XFC206" t="str">
            <v>B5I2NCAJF8ZG3H1R</v>
          </cell>
          <cell r="XFD206" t="str">
            <v>Z5KT8E</v>
          </cell>
        </row>
        <row r="207">
          <cell r="XFC207" t="str">
            <v>GZV2NMOI5JA0T1K7</v>
          </cell>
          <cell r="XFD207" t="str">
            <v>R69KAX</v>
          </cell>
        </row>
        <row r="208">
          <cell r="XFC208" t="str">
            <v>BW4RM0Q792TDFI6V</v>
          </cell>
          <cell r="XFD208" t="str">
            <v>WKQ5XA</v>
          </cell>
        </row>
        <row r="209">
          <cell r="XFC209" t="str">
            <v>GM74HZDY0TO69NJR</v>
          </cell>
          <cell r="XFD209" t="str">
            <v>NC8AV2</v>
          </cell>
        </row>
        <row r="210">
          <cell r="XFC210" t="str">
            <v>DZ29UCWY0X37O5BH</v>
          </cell>
          <cell r="XFD210" t="str">
            <v>N2QZRP</v>
          </cell>
        </row>
        <row r="211">
          <cell r="XFC211" t="str">
            <v>DTR2OMEU74ZIQ5CN</v>
          </cell>
          <cell r="XFD211" t="str">
            <v>YJA6XW</v>
          </cell>
        </row>
        <row r="212">
          <cell r="XFC212" t="str">
            <v>P2A6KE37LB98FQXR</v>
          </cell>
          <cell r="XFD212" t="str">
            <v>P582SU</v>
          </cell>
        </row>
        <row r="213">
          <cell r="XFC213" t="str">
            <v>XCAJ2NUWY8ZMDKVT</v>
          </cell>
          <cell r="XFD213" t="str">
            <v>PMH6JN</v>
          </cell>
        </row>
        <row r="214">
          <cell r="XFC214" t="str">
            <v>AWMZ0HB4F2CILDK5</v>
          </cell>
          <cell r="XFD214" t="str">
            <v>KNHB2P</v>
          </cell>
        </row>
        <row r="215">
          <cell r="XFC215" t="str">
            <v>IF20USBQ3J8MGYHV</v>
          </cell>
          <cell r="XFD215" t="str">
            <v>BYAJ57</v>
          </cell>
        </row>
        <row r="216">
          <cell r="XFC216" t="str">
            <v>LGXDQ9JF5K6TP2SY</v>
          </cell>
          <cell r="XFD216" t="str">
            <v>YB3W57</v>
          </cell>
        </row>
        <row r="217">
          <cell r="XFC217" t="str">
            <v>FCWLE4D7PNHXZ8OJ</v>
          </cell>
          <cell r="XFD217" t="str">
            <v>R9WKB3</v>
          </cell>
        </row>
        <row r="218">
          <cell r="XFC218" t="str">
            <v>WZV286N5R3IBAK17</v>
          </cell>
          <cell r="XFD218" t="str">
            <v>X27WVC</v>
          </cell>
        </row>
        <row r="219">
          <cell r="XFC219" t="str">
            <v>CQ941VT5SAJ0KN3H</v>
          </cell>
          <cell r="XFD219" t="str">
            <v>VZP4Y2</v>
          </cell>
        </row>
        <row r="220">
          <cell r="XFC220" t="str">
            <v>Z4O1I2SW9TR7UHNG</v>
          </cell>
          <cell r="XFD220" t="str">
            <v>RWLX2C</v>
          </cell>
        </row>
        <row r="221">
          <cell r="XFC221" t="str">
            <v>S685XD0NE1AHGJFW</v>
          </cell>
          <cell r="XFD221" t="str">
            <v>WMGD24</v>
          </cell>
        </row>
        <row r="222">
          <cell r="XFC222" t="str">
            <v>NGC7PM8H03SV246B</v>
          </cell>
          <cell r="XFD222" t="str">
            <v>PVH2UD</v>
          </cell>
        </row>
        <row r="223">
          <cell r="XFC223" t="str">
            <v>D3AC9PULJ2YTZK4I</v>
          </cell>
          <cell r="XFD223" t="str">
            <v>D6LFCW</v>
          </cell>
        </row>
        <row r="224">
          <cell r="XFC224" t="str">
            <v>VR1UGXAFSBYD6L29</v>
          </cell>
          <cell r="XFD224" t="str">
            <v>S429QG</v>
          </cell>
        </row>
        <row r="225">
          <cell r="XFC225" t="str">
            <v>JS3QK8ZBOD9HL2X7</v>
          </cell>
          <cell r="XFD225" t="str">
            <v>LGW836</v>
          </cell>
        </row>
        <row r="226">
          <cell r="XFC226" t="str">
            <v>N39A6VR54BGKWFCE</v>
          </cell>
          <cell r="XFD226" t="str">
            <v>D53BEZ</v>
          </cell>
        </row>
        <row r="227">
          <cell r="XFC227" t="str">
            <v>JVRO9MZ1GDITS2WY</v>
          </cell>
          <cell r="XFD227" t="str">
            <v>ATYE97</v>
          </cell>
        </row>
        <row r="228">
          <cell r="XFC228" t="str">
            <v>QWOUMZP06F948XJ2</v>
          </cell>
          <cell r="XFD228" t="str">
            <v>RT8Z3K</v>
          </cell>
        </row>
        <row r="229">
          <cell r="XFC229" t="str">
            <v>X1I9DPEU4QC5W7FL</v>
          </cell>
          <cell r="XFD229" t="str">
            <v>Y3AU5S</v>
          </cell>
        </row>
        <row r="230">
          <cell r="XFC230" t="str">
            <v>LSB7I9EMAK50G63Z</v>
          </cell>
          <cell r="XFD230" t="str">
            <v>XDM75S</v>
          </cell>
        </row>
        <row r="231">
          <cell r="XFC231" t="str">
            <v>KNUYRHQZ03SED6VC</v>
          </cell>
          <cell r="XFD231" t="str">
            <v>NCH8ZD</v>
          </cell>
        </row>
        <row r="232">
          <cell r="XFC232" t="str">
            <v>ZANJT4IH7RGXL0VO</v>
          </cell>
          <cell r="XFD232" t="str">
            <v>DX68RP</v>
          </cell>
        </row>
        <row r="233">
          <cell r="XFC233" t="str">
            <v>CIDX7R2WJ1M9PVY8</v>
          </cell>
          <cell r="XFD233" t="str">
            <v>LX2U36</v>
          </cell>
        </row>
        <row r="234">
          <cell r="XFC234" t="str">
            <v>XBJL5WR9TS8FUM6Y</v>
          </cell>
          <cell r="XFD234" t="str">
            <v>F3MT2J</v>
          </cell>
        </row>
        <row r="235">
          <cell r="XFC235" t="str">
            <v>DC9H3I7EO52ANPYK</v>
          </cell>
          <cell r="XFD235" t="str">
            <v>FWVC92</v>
          </cell>
        </row>
        <row r="236">
          <cell r="XFC236" t="str">
            <v>BMWYC7AE1N6DP2O8</v>
          </cell>
          <cell r="XFD236" t="str">
            <v>U8ZP6C</v>
          </cell>
        </row>
        <row r="237">
          <cell r="XFC237" t="str">
            <v>KA6BG8M7XRD3S09W</v>
          </cell>
          <cell r="XFD237" t="str">
            <v>NU6KQD</v>
          </cell>
        </row>
        <row r="238">
          <cell r="XFC238" t="str">
            <v>J6X3YC0LW9NBGQEK</v>
          </cell>
          <cell r="XFD238" t="str">
            <v>KCF3ZQ</v>
          </cell>
        </row>
        <row r="239">
          <cell r="XFC239" t="str">
            <v>VQ6KP5XHJA14UNYO</v>
          </cell>
          <cell r="XFD239" t="str">
            <v>PC72QF</v>
          </cell>
        </row>
        <row r="240">
          <cell r="XFC240" t="str">
            <v>SX6MP2E18O5R3VFL</v>
          </cell>
          <cell r="XFD240" t="str">
            <v>ZC5R7Q</v>
          </cell>
        </row>
        <row r="241">
          <cell r="XFC241" t="str">
            <v>ADIBVG3C9SU1WH5O</v>
          </cell>
          <cell r="XFD241" t="str">
            <v>KSHL9Z</v>
          </cell>
        </row>
        <row r="242">
          <cell r="XFC242" t="str">
            <v>XOQD9S58LP7C1HM0</v>
          </cell>
          <cell r="XFD242" t="str">
            <v>S8E2WZ</v>
          </cell>
        </row>
        <row r="243">
          <cell r="XFC243" t="str">
            <v>TBHQD4LUCP1VXGJR</v>
          </cell>
          <cell r="XFD243" t="str">
            <v>KPZ6LY</v>
          </cell>
        </row>
        <row r="244">
          <cell r="XFC244" t="str">
            <v>NKE9S8QCGMW6JUOV</v>
          </cell>
          <cell r="XFD244" t="str">
            <v>HFC9QA</v>
          </cell>
        </row>
        <row r="245">
          <cell r="XFC245" t="str">
            <v>S8CNP7JWQMZ51DVL</v>
          </cell>
          <cell r="XFD245" t="str">
            <v>V7QHPX</v>
          </cell>
        </row>
        <row r="246">
          <cell r="XFC246" t="str">
            <v>OZRANQEYH4920VMX</v>
          </cell>
          <cell r="XFD246" t="str">
            <v>PNL5U2</v>
          </cell>
        </row>
        <row r="247">
          <cell r="XFC247" t="str">
            <v>XDSVHJRA5C3GF8BO</v>
          </cell>
          <cell r="XFD247" t="str">
            <v>J5M9ZR</v>
          </cell>
        </row>
        <row r="248">
          <cell r="XFC248" t="str">
            <v>EG5O0RX6CV8NDQHS</v>
          </cell>
          <cell r="XFD248" t="str">
            <v>ZHN8M2</v>
          </cell>
        </row>
        <row r="249">
          <cell r="XFC249" t="str">
            <v>D16V5CTW0FEUS3IN</v>
          </cell>
          <cell r="XFD249" t="str">
            <v>K58YTC</v>
          </cell>
        </row>
        <row r="250">
          <cell r="XFC250" t="str">
            <v>DPUOFNH93IMEVGLA</v>
          </cell>
          <cell r="XFD250" t="str">
            <v>WYDF3U</v>
          </cell>
        </row>
        <row r="251">
          <cell r="XFC251" t="str">
            <v>DBIXN3OWU72QKM4T</v>
          </cell>
          <cell r="XFD251" t="str">
            <v>N85F2L</v>
          </cell>
        </row>
        <row r="252">
          <cell r="XFC252" t="str">
            <v>O6GLB8UPD9Z7T1VK</v>
          </cell>
          <cell r="XFD252" t="str">
            <v>LSZ8KM</v>
          </cell>
        </row>
        <row r="253">
          <cell r="XFC253" t="str">
            <v>H7528EGBL4WYOI1M</v>
          </cell>
          <cell r="XFD253" t="str">
            <v>G68JFT</v>
          </cell>
        </row>
        <row r="254">
          <cell r="XFC254" t="str">
            <v>ZSXK4OL7GACUB1Y0</v>
          </cell>
          <cell r="XFD254" t="str">
            <v>NX76TF</v>
          </cell>
        </row>
        <row r="255">
          <cell r="XFC255" t="str">
            <v>FNX39H6JIA8KVZ5Y</v>
          </cell>
          <cell r="XFD255" t="str">
            <v>W3L7R2</v>
          </cell>
        </row>
        <row r="256">
          <cell r="XFC256" t="str">
            <v>XPMDN8LZ36J9CW0G</v>
          </cell>
          <cell r="XFD256" t="str">
            <v>YG3ZS8</v>
          </cell>
        </row>
        <row r="257">
          <cell r="XFC257" t="str">
            <v>NPM20FEZW9YR6VB1</v>
          </cell>
          <cell r="XFD257" t="str">
            <v>WPH4AK</v>
          </cell>
        </row>
        <row r="258">
          <cell r="XFC258" t="str">
            <v>JERK71LVP3F2AO5I</v>
          </cell>
          <cell r="XFD258" t="str">
            <v>E7ZUFT</v>
          </cell>
        </row>
        <row r="259">
          <cell r="XFC259" t="str">
            <v>TN3JEG9DX06LZFS5</v>
          </cell>
          <cell r="XFD259" t="str">
            <v>XDYN8C</v>
          </cell>
        </row>
        <row r="260">
          <cell r="XFC260" t="str">
            <v>F3HJYWM0295ISKU1</v>
          </cell>
          <cell r="XFD260" t="str">
            <v>BWK574</v>
          </cell>
        </row>
        <row r="261">
          <cell r="XFC261" t="str">
            <v>CHXPSN90MO2FRVLA</v>
          </cell>
          <cell r="XFD261" t="str">
            <v>X62LZT</v>
          </cell>
        </row>
        <row r="262">
          <cell r="XFC262" t="str">
            <v>T1EUGW3CQP5JBXF6</v>
          </cell>
          <cell r="XFD262" t="str">
            <v>YD7E2B</v>
          </cell>
        </row>
        <row r="263">
          <cell r="XFC263" t="str">
            <v>KCT4F7JPGLX50OMD</v>
          </cell>
          <cell r="XFD263" t="str">
            <v>U9AK8H</v>
          </cell>
        </row>
        <row r="264">
          <cell r="XFC264" t="str">
            <v>BL9W65XFOEH70MQI</v>
          </cell>
          <cell r="XFD264" t="str">
            <v>PC93AM</v>
          </cell>
        </row>
        <row r="265">
          <cell r="XFC265" t="str">
            <v>AMXU0VTQYJZWI9D8</v>
          </cell>
          <cell r="XFD265" t="str">
            <v>MH57N2</v>
          </cell>
        </row>
        <row r="266">
          <cell r="XFC266" t="str">
            <v>R5MZ24BLIT1G6E7Y</v>
          </cell>
          <cell r="XFD266" t="str">
            <v>H9A6DT</v>
          </cell>
        </row>
        <row r="267">
          <cell r="XFC267" t="str">
            <v>ZJDW8LY3N4AS6BMH</v>
          </cell>
          <cell r="XFD267" t="str">
            <v>SGN8HK</v>
          </cell>
        </row>
        <row r="268">
          <cell r="XFC268" t="str">
            <v>ZJVQADX5KNYP6U0F</v>
          </cell>
          <cell r="XFD268" t="str">
            <v>H36TXB</v>
          </cell>
        </row>
        <row r="269">
          <cell r="XFC269" t="str">
            <v>VKDXMFC6J0598UPH</v>
          </cell>
          <cell r="XFD269" t="str">
            <v>L7JD6X</v>
          </cell>
        </row>
        <row r="270">
          <cell r="XFC270" t="str">
            <v>WYL71UJHMVESCX6O</v>
          </cell>
          <cell r="XFD270" t="str">
            <v>SFA8HW</v>
          </cell>
        </row>
        <row r="271">
          <cell r="XFC271" t="str">
            <v>FX6WD87VH1U0TR2E</v>
          </cell>
          <cell r="XFD271" t="str">
            <v>MLB9RG</v>
          </cell>
        </row>
        <row r="272">
          <cell r="XFC272" t="str">
            <v>WMZF3KN6XE0TOGC7</v>
          </cell>
          <cell r="XFD272" t="str">
            <v>PLRZ3X</v>
          </cell>
        </row>
        <row r="273">
          <cell r="XFC273" t="str">
            <v>AT7USNX5KG9VZ4QB</v>
          </cell>
          <cell r="XFD273" t="str">
            <v>QCJL4U</v>
          </cell>
        </row>
        <row r="274">
          <cell r="XFC274" t="str">
            <v>UXW1H7MT5V3BKI9F</v>
          </cell>
          <cell r="XFD274" t="str">
            <v>M97NLZ</v>
          </cell>
        </row>
        <row r="275">
          <cell r="XFC275" t="str">
            <v>OY0V4Z8DCTRW5XFQ</v>
          </cell>
          <cell r="XFD275" t="str">
            <v>GQ4F6M</v>
          </cell>
        </row>
        <row r="276">
          <cell r="XFC276" t="str">
            <v>TC69425QL3AWZG8P</v>
          </cell>
          <cell r="XFD276" t="str">
            <v>SME9CU</v>
          </cell>
        </row>
        <row r="277">
          <cell r="XFC277" t="str">
            <v>IDNG6MXEAPB81QO7</v>
          </cell>
          <cell r="XFD277" t="str">
            <v>GWAZ53</v>
          </cell>
        </row>
        <row r="278">
          <cell r="XFC278" t="str">
            <v>W75G2DRKHXQNB8LE</v>
          </cell>
          <cell r="XFD278" t="str">
            <v>HPT93E</v>
          </cell>
        </row>
        <row r="279">
          <cell r="XFC279" t="str">
            <v>RX5JG8LWDQE9AFK1</v>
          </cell>
          <cell r="XFD279" t="str">
            <v>MPK2F4</v>
          </cell>
        </row>
        <row r="280">
          <cell r="XFC280" t="str">
            <v>FD8QGE36NA91XU40</v>
          </cell>
          <cell r="XFD280" t="str">
            <v>JDU54Y</v>
          </cell>
        </row>
        <row r="281">
          <cell r="XFC281" t="str">
            <v>UIFECLT325SP6Z4Q</v>
          </cell>
          <cell r="XFD281" t="str">
            <v>K7WC9X</v>
          </cell>
        </row>
        <row r="282">
          <cell r="XFC282" t="str">
            <v>AS93NYOHKZCB2EGM</v>
          </cell>
          <cell r="XFD282" t="str">
            <v>ZXR93W</v>
          </cell>
        </row>
        <row r="283">
          <cell r="XFC283" t="str">
            <v>VERP1NSF5BL7Q6KH</v>
          </cell>
          <cell r="XFD283" t="str">
            <v>U8HLAX</v>
          </cell>
        </row>
        <row r="284">
          <cell r="XFC284" t="str">
            <v>ALC3QSI14E507HJY</v>
          </cell>
          <cell r="XFD284" t="str">
            <v>L9VF4Y</v>
          </cell>
        </row>
        <row r="285">
          <cell r="XFC285" t="str">
            <v>G9WVHRFUD31YE6OZ</v>
          </cell>
          <cell r="XFD285" t="str">
            <v>B7K5WQ</v>
          </cell>
        </row>
        <row r="286">
          <cell r="XFC286" t="str">
            <v>B5RWSF4PA0QIDOTL</v>
          </cell>
          <cell r="XFD286" t="str">
            <v>EWUB4R</v>
          </cell>
        </row>
        <row r="287">
          <cell r="XFC287" t="str">
            <v>IOE64W7K3TMP85JZ</v>
          </cell>
          <cell r="XFD287" t="str">
            <v>ZM6FPE</v>
          </cell>
        </row>
        <row r="288">
          <cell r="XFC288" t="str">
            <v>NXP2CRGUZ1SJWQ4V</v>
          </cell>
          <cell r="XFD288" t="str">
            <v>FX5D7U</v>
          </cell>
        </row>
        <row r="289">
          <cell r="XFC289" t="str">
            <v>MBH9D5FUWGPVNJ8R</v>
          </cell>
          <cell r="XFD289" t="str">
            <v>UFJA2N</v>
          </cell>
        </row>
        <row r="290">
          <cell r="XFC290" t="str">
            <v>O1J8D3Z5NQICA9RE</v>
          </cell>
          <cell r="XFD290" t="str">
            <v>U94NQJ</v>
          </cell>
        </row>
        <row r="291">
          <cell r="XFC291" t="str">
            <v>UENTXRDSY76LIZOA</v>
          </cell>
          <cell r="XFD291" t="str">
            <v>Q7MCKX</v>
          </cell>
        </row>
        <row r="292">
          <cell r="XFC292" t="str">
            <v>Y7I10NFSAO8P5DHM</v>
          </cell>
          <cell r="XFD292" t="str">
            <v>FTC48Y</v>
          </cell>
        </row>
        <row r="293">
          <cell r="XFC293" t="str">
            <v>DBP1K28JA4UF0TS7</v>
          </cell>
          <cell r="XFD293" t="str">
            <v>TC7VRA</v>
          </cell>
        </row>
        <row r="294">
          <cell r="XFC294" t="str">
            <v>NDY6A4CK3HVGT9M5</v>
          </cell>
          <cell r="XFD294" t="str">
            <v>CGW3X6</v>
          </cell>
        </row>
        <row r="295">
          <cell r="XFC295" t="str">
            <v>VM39H17QXR4U5E2G</v>
          </cell>
          <cell r="XFD295" t="str">
            <v>WJ7FVR</v>
          </cell>
        </row>
        <row r="296">
          <cell r="XFC296" t="str">
            <v>NPDVZBRG8O461TWU</v>
          </cell>
          <cell r="XFD296" t="str">
            <v>ZPLY4X</v>
          </cell>
        </row>
        <row r="297">
          <cell r="XFC297" t="str">
            <v>QG50KPLFW32X9U6C</v>
          </cell>
          <cell r="XFD297" t="str">
            <v>F2WK36</v>
          </cell>
        </row>
        <row r="298">
          <cell r="XFC298" t="str">
            <v>J2EPR4YA9WGBFI75</v>
          </cell>
          <cell r="XFD298" t="str">
            <v>YC7DFS</v>
          </cell>
        </row>
        <row r="299">
          <cell r="XFC299" t="str">
            <v>SAMT94DF0P827VUQ</v>
          </cell>
          <cell r="XFD299" t="str">
            <v>QP5SHX</v>
          </cell>
        </row>
        <row r="300">
          <cell r="XFC300" t="str">
            <v>CTVBPSZXK1HY9R8L</v>
          </cell>
          <cell r="XFD300" t="str">
            <v>GVDW32</v>
          </cell>
        </row>
        <row r="301">
          <cell r="XFC301" t="str">
            <v>XZA0R4EW5TSLV2MD</v>
          </cell>
          <cell r="XFD301" t="str">
            <v>EP63BD</v>
          </cell>
        </row>
        <row r="302">
          <cell r="XFC302" t="str">
            <v>U7WZE0HNPGCXRQ58</v>
          </cell>
          <cell r="XFD302" t="str">
            <v>KTH3UP</v>
          </cell>
        </row>
        <row r="303">
          <cell r="XFC303" t="str">
            <v>RM18KO02EAIYXNWZ</v>
          </cell>
          <cell r="XFD303" t="str">
            <v>GD3649</v>
          </cell>
        </row>
        <row r="304">
          <cell r="XFC304" t="str">
            <v>D2JB3K6XC8WRLESY</v>
          </cell>
          <cell r="XFD304" t="str">
            <v>DGQY3L</v>
          </cell>
        </row>
        <row r="305">
          <cell r="XFC305" t="str">
            <v>ED2NJC59FWG04RAU</v>
          </cell>
          <cell r="XFD305" t="str">
            <v>NY4A6K</v>
          </cell>
        </row>
        <row r="306">
          <cell r="XFC306" t="str">
            <v>SBLRVNI5E2FUO1A4</v>
          </cell>
          <cell r="XFD306" t="str">
            <v>L4JM5P</v>
          </cell>
        </row>
        <row r="307">
          <cell r="XFC307" t="str">
            <v>Z58HKB7046U1DO2M</v>
          </cell>
          <cell r="XFD307" t="str">
            <v>P5A6VU</v>
          </cell>
        </row>
        <row r="308">
          <cell r="XFC308" t="str">
            <v>HKBPI4T735M8AGQ0</v>
          </cell>
          <cell r="XFD308" t="str">
            <v>RD3S5E</v>
          </cell>
        </row>
        <row r="309">
          <cell r="XFC309" t="str">
            <v>W9U0ZLPKHEDB68C4</v>
          </cell>
          <cell r="XFD309" t="str">
            <v>K28S3E</v>
          </cell>
        </row>
        <row r="310">
          <cell r="XFC310" t="str">
            <v>JSUWKH7O5XCIL8FY</v>
          </cell>
          <cell r="XFD310" t="str">
            <v>M7XC2K</v>
          </cell>
        </row>
        <row r="311">
          <cell r="XFC311" t="str">
            <v>F7HVXG5Q4BW0K2EZ</v>
          </cell>
          <cell r="XFD311" t="str">
            <v>L87KCE</v>
          </cell>
        </row>
        <row r="312">
          <cell r="XFC312" t="str">
            <v>P827TXOSCBVGF3MY</v>
          </cell>
          <cell r="XFD312" t="str">
            <v>XUAF5D</v>
          </cell>
        </row>
        <row r="313">
          <cell r="XFC313" t="str">
            <v>G9VISYTF4ZA1XD6R</v>
          </cell>
          <cell r="XFD313" t="str">
            <v>GD3AP8</v>
          </cell>
        </row>
        <row r="314">
          <cell r="XFC314" t="str">
            <v>NIDB6K0X4CUSA935</v>
          </cell>
          <cell r="XFD314" t="str">
            <v>TCG9SB</v>
          </cell>
        </row>
        <row r="315">
          <cell r="XFC315" t="str">
            <v>YR0SZO8VUIL3M9P6</v>
          </cell>
          <cell r="XFD315" t="str">
            <v>DGKW37</v>
          </cell>
        </row>
        <row r="316">
          <cell r="XFC316" t="str">
            <v>LK6HT5RJC2B10PE4</v>
          </cell>
          <cell r="XFD316" t="str">
            <v>SF7MEG</v>
          </cell>
        </row>
        <row r="317">
          <cell r="XFC317" t="str">
            <v>T4NSDJY728LQ5XO6</v>
          </cell>
          <cell r="XFD317" t="str">
            <v>UWYB5C</v>
          </cell>
        </row>
        <row r="318">
          <cell r="XFC318" t="str">
            <v>XTL1HQK75ZRO2BMC</v>
          </cell>
          <cell r="XFD318" t="str">
            <v>BWKU8J</v>
          </cell>
        </row>
        <row r="319">
          <cell r="XFC319" t="str">
            <v>JE5Y7GU6OITALX3N</v>
          </cell>
          <cell r="XFD319" t="str">
            <v>BN5E4W</v>
          </cell>
        </row>
        <row r="320">
          <cell r="XFC320" t="str">
            <v>BQAHCP2I3ZO0K6JV</v>
          </cell>
          <cell r="XFD320" t="str">
            <v>TP7Y5D</v>
          </cell>
        </row>
        <row r="321">
          <cell r="XFC321" t="str">
            <v>R3J74C5IU0DGOSF9</v>
          </cell>
          <cell r="XFD321" t="str">
            <v>ZTL9SN</v>
          </cell>
        </row>
        <row r="322">
          <cell r="XFC322" t="str">
            <v>MUAJPCZTG80YL1FS</v>
          </cell>
          <cell r="XFD322" t="str">
            <v>QJX3L7</v>
          </cell>
        </row>
        <row r="323">
          <cell r="XFC323" t="str">
            <v>U1RNVGDX07S85OFP</v>
          </cell>
          <cell r="XFD323" t="str">
            <v>Z4QN3X</v>
          </cell>
        </row>
        <row r="324">
          <cell r="XFC324" t="str">
            <v>M7ACSW6K3VT0OXIU</v>
          </cell>
          <cell r="XFD324" t="str">
            <v>Z8VHN4</v>
          </cell>
        </row>
        <row r="325">
          <cell r="XFC325" t="str">
            <v>O8V5ECLSWBQYM1D3</v>
          </cell>
          <cell r="XFD325" t="str">
            <v>RFT3W2</v>
          </cell>
        </row>
        <row r="326">
          <cell r="XFC326" t="str">
            <v>JFYDVAP15U20IOW6</v>
          </cell>
          <cell r="XFD326" t="str">
            <v>BKS835</v>
          </cell>
        </row>
        <row r="327">
          <cell r="XFC327" t="str">
            <v>C7WR0N9DFP1TLVM6</v>
          </cell>
          <cell r="XFD327" t="str">
            <v>NFRY48</v>
          </cell>
        </row>
        <row r="328">
          <cell r="XFC328" t="str">
            <v>F5AP1CTO8U02W7VG</v>
          </cell>
          <cell r="XFD328" t="str">
            <v>TG6N3M</v>
          </cell>
        </row>
        <row r="329">
          <cell r="XFC329" t="str">
            <v>REXBG2HM63TZ7J4V</v>
          </cell>
          <cell r="XFD329" t="str">
            <v>Q79E3R</v>
          </cell>
        </row>
        <row r="330">
          <cell r="XFC330" t="str">
            <v>VSKRT2H7W9AF30UC</v>
          </cell>
          <cell r="XFD330" t="str">
            <v>HS36XU</v>
          </cell>
        </row>
        <row r="331">
          <cell r="XFC331" t="str">
            <v>TV0X857EOUH1I3JP</v>
          </cell>
          <cell r="XFD331" t="str">
            <v>XL4Z8Q</v>
          </cell>
        </row>
        <row r="332">
          <cell r="XFC332" t="str">
            <v>XTDL8U0JWC1O9AFQ</v>
          </cell>
          <cell r="XFD332" t="str">
            <v>W68VJD</v>
          </cell>
        </row>
        <row r="333">
          <cell r="XFC333" t="str">
            <v>YFN9HV8KAG2EJ7OW</v>
          </cell>
          <cell r="XFD333" t="str">
            <v>HB2U9Z</v>
          </cell>
        </row>
        <row r="334">
          <cell r="XFC334" t="str">
            <v>UZDHTJCM246371PW</v>
          </cell>
          <cell r="XFD334" t="str">
            <v>SJG2E6</v>
          </cell>
        </row>
        <row r="335">
          <cell r="XFC335" t="str">
            <v>XJDQHKM5ZRN0O74T</v>
          </cell>
          <cell r="XFD335" t="str">
            <v>HR4GJ2</v>
          </cell>
        </row>
        <row r="336">
          <cell r="XFC336" t="str">
            <v>JPRUAZHTC7G25DNB</v>
          </cell>
          <cell r="XFD336" t="str">
            <v>W5KXMB</v>
          </cell>
        </row>
        <row r="337">
          <cell r="XFC337" t="str">
            <v>VZD875U61QERPMOI</v>
          </cell>
          <cell r="XFD337" t="str">
            <v>WK794C</v>
          </cell>
        </row>
        <row r="338">
          <cell r="XFC338" t="str">
            <v>A08MK41LCP3WE7JV</v>
          </cell>
          <cell r="XFD338" t="str">
            <v>Y9HZM5</v>
          </cell>
        </row>
        <row r="339">
          <cell r="XFC339" t="str">
            <v>N93E0Y6MB17UD5VG</v>
          </cell>
          <cell r="XFD339" t="str">
            <v>N7D5LT</v>
          </cell>
        </row>
        <row r="340">
          <cell r="XFC340" t="str">
            <v>QJCK420EORT7H1NF</v>
          </cell>
          <cell r="XFD340" t="str">
            <v>BNS72G</v>
          </cell>
        </row>
        <row r="341">
          <cell r="XFC341" t="str">
            <v>YNFLVP96E5TJH1GO</v>
          </cell>
          <cell r="XFD341" t="str">
            <v>T9MSUL</v>
          </cell>
        </row>
        <row r="342">
          <cell r="XFC342" t="str">
            <v>JGPBQ2AKIFYHWCOV</v>
          </cell>
          <cell r="XFD342" t="str">
            <v>R49CKB</v>
          </cell>
        </row>
        <row r="343">
          <cell r="XFC343" t="str">
            <v>D4UFQ7RJS8I5VP0E</v>
          </cell>
          <cell r="XFD343" t="str">
            <v>WU6P8F</v>
          </cell>
        </row>
        <row r="344">
          <cell r="XFC344" t="str">
            <v>ZOXJC0G6VMTBWS94</v>
          </cell>
          <cell r="XFD344" t="str">
            <v>WQ25GK</v>
          </cell>
        </row>
        <row r="345">
          <cell r="XFC345" t="str">
            <v>BGPZTRU81ACH2D4V</v>
          </cell>
          <cell r="XFD345" t="str">
            <v>TVL83Z</v>
          </cell>
        </row>
        <row r="346">
          <cell r="XFC346" t="str">
            <v>XR3MSW84K1VNPBZ5</v>
          </cell>
          <cell r="XFD346" t="str">
            <v>DCH469</v>
          </cell>
        </row>
        <row r="347">
          <cell r="XFC347" t="str">
            <v>HZA5E3TK41R90FS8</v>
          </cell>
          <cell r="XFD347" t="str">
            <v>MDYX9N</v>
          </cell>
        </row>
        <row r="348">
          <cell r="XFC348" t="str">
            <v>Z5JWIMC8NE9UGR72</v>
          </cell>
          <cell r="XFD348" t="str">
            <v>Z9D3WN</v>
          </cell>
        </row>
        <row r="349">
          <cell r="XFC349" t="str">
            <v>HB94JQY32M6ERTFK</v>
          </cell>
          <cell r="XFD349" t="str">
            <v>A4N6C5</v>
          </cell>
        </row>
        <row r="350">
          <cell r="XFC350" t="str">
            <v>E6X805FWMQACBSDI</v>
          </cell>
          <cell r="XFD350" t="str">
            <v>A5QT2J</v>
          </cell>
        </row>
        <row r="351">
          <cell r="XFC351" t="str">
            <v>HZ0BD3M4WJO6Q9LT</v>
          </cell>
          <cell r="XFD351" t="str">
            <v>RK8W64</v>
          </cell>
        </row>
        <row r="352">
          <cell r="XFC352" t="str">
            <v>SWVR8Q5M70KT3BLY</v>
          </cell>
          <cell r="XFD352" t="str">
            <v>CFTA3Z</v>
          </cell>
        </row>
        <row r="353">
          <cell r="XFC353" t="str">
            <v>PTG41KF8NQD972HB</v>
          </cell>
          <cell r="XFD353" t="str">
            <v>FE6WPH</v>
          </cell>
        </row>
        <row r="354">
          <cell r="XFC354" t="str">
            <v>P2UR1MBY3VH7LZ48</v>
          </cell>
          <cell r="XFD354" t="str">
            <v>H9UN27</v>
          </cell>
        </row>
        <row r="355">
          <cell r="XFC355" t="str">
            <v>Y0WU7JFC3AT5XBM9</v>
          </cell>
          <cell r="XFD355" t="str">
            <v>FA7VY3</v>
          </cell>
        </row>
        <row r="356">
          <cell r="XFC356" t="str">
            <v>KJF0RMTHBD8CGNQ4</v>
          </cell>
          <cell r="XFD356" t="str">
            <v>MT9YEK</v>
          </cell>
        </row>
        <row r="357">
          <cell r="XFC357" t="str">
            <v>EG6DJZAWQ8F2LTRC</v>
          </cell>
          <cell r="XFD357" t="str">
            <v>W9S38B</v>
          </cell>
        </row>
        <row r="358">
          <cell r="XFC358" t="str">
            <v>CY594TH1WSB6AQ0I</v>
          </cell>
          <cell r="XFD358" t="str">
            <v>VYN94F</v>
          </cell>
        </row>
        <row r="359">
          <cell r="XFC359" t="str">
            <v>PM6DA1BLXONZ5CW9</v>
          </cell>
          <cell r="XFD359" t="str">
            <v>LCK2U8</v>
          </cell>
        </row>
        <row r="360">
          <cell r="XFC360" t="str">
            <v>V9XI1URKFZPL8Q65</v>
          </cell>
          <cell r="XFD360" t="str">
            <v>CWHF6Z</v>
          </cell>
        </row>
        <row r="361">
          <cell r="XFC361" t="str">
            <v>F81ML9U6O54K2SAC</v>
          </cell>
          <cell r="XFD361" t="str">
            <v>FY8JSV</v>
          </cell>
        </row>
        <row r="362">
          <cell r="XFC362" t="str">
            <v>NXHOV0CSIZF697QD</v>
          </cell>
          <cell r="XFD362" t="str">
            <v>MXG4JV</v>
          </cell>
        </row>
        <row r="363">
          <cell r="XFC363" t="str">
            <v>P0DZARKEC1J3B4SG</v>
          </cell>
          <cell r="XFD363" t="str">
            <v>CAY85K</v>
          </cell>
        </row>
        <row r="364">
          <cell r="XFC364" t="str">
            <v>SC2FM5BJA4Q7K309</v>
          </cell>
          <cell r="XFD364" t="str">
            <v>KA64FP</v>
          </cell>
        </row>
        <row r="365">
          <cell r="XFC365" t="str">
            <v>QJ6F8KSWHNL527BA</v>
          </cell>
          <cell r="XFD365" t="str">
            <v>E8YWG5</v>
          </cell>
        </row>
        <row r="366">
          <cell r="XFC366" t="str">
            <v>I3OEMS1PK9VQHAFL</v>
          </cell>
          <cell r="XFD366" t="str">
            <v>FXP869</v>
          </cell>
        </row>
        <row r="367">
          <cell r="XFC367" t="str">
            <v>LV9QUMH1D70YPRT3</v>
          </cell>
          <cell r="XFD367" t="str">
            <v>DY9HRK</v>
          </cell>
        </row>
        <row r="368">
          <cell r="XFC368" t="str">
            <v>B0OEIX251KY6PDVG</v>
          </cell>
          <cell r="XFD368" t="str">
            <v>AP2ZFB</v>
          </cell>
        </row>
        <row r="369">
          <cell r="XFC369" t="str">
            <v>UI5GJ0QYPWV6BKA1</v>
          </cell>
          <cell r="XFD369" t="str">
            <v>SW738V</v>
          </cell>
        </row>
        <row r="370">
          <cell r="XFC370" t="str">
            <v>R7SYDU0352HLOZNM</v>
          </cell>
          <cell r="XFD370" t="str">
            <v>LR2ZYD</v>
          </cell>
        </row>
        <row r="371">
          <cell r="XFC371" t="str">
            <v>YTL8V0GJEQ3KWPRX</v>
          </cell>
          <cell r="XFD371" t="str">
            <v>NP59ZY</v>
          </cell>
        </row>
        <row r="372">
          <cell r="XFC372" t="str">
            <v>TYJW97C8F0BANL3X</v>
          </cell>
          <cell r="XFD372" t="str">
            <v>Q8A49B</v>
          </cell>
        </row>
        <row r="373">
          <cell r="XFC373" t="str">
            <v>L2JGR7BKOA4DH1ZY</v>
          </cell>
          <cell r="XFD373" t="str">
            <v>WPS7M6</v>
          </cell>
        </row>
        <row r="374">
          <cell r="XFC374" t="str">
            <v>XSG2R79CE4LZKD8O</v>
          </cell>
          <cell r="XFD374" t="str">
            <v>Y6UJQA</v>
          </cell>
        </row>
        <row r="375">
          <cell r="XFC375" t="str">
            <v>D2WU4LVB1RX7SNZ5</v>
          </cell>
          <cell r="XFD375" t="str">
            <v>GK97YF</v>
          </cell>
        </row>
        <row r="376">
          <cell r="XFC376" t="str">
            <v>E90KBSXCUQFOVNY2</v>
          </cell>
          <cell r="XFD376" t="str">
            <v>CQVB9G</v>
          </cell>
        </row>
        <row r="377">
          <cell r="XFC377" t="str">
            <v>LZTEBYWROG1H36AU</v>
          </cell>
          <cell r="XFD377" t="str">
            <v>WEK2JM</v>
          </cell>
        </row>
        <row r="378">
          <cell r="XFC378" t="str">
            <v>XLPFBNU83T5JA042</v>
          </cell>
          <cell r="XFD378" t="str">
            <v>A29Q5Y</v>
          </cell>
        </row>
        <row r="379">
          <cell r="XFC379" t="str">
            <v>QKNJ683R2F4E9VD0</v>
          </cell>
          <cell r="XFD379" t="str">
            <v>K7SDTX</v>
          </cell>
        </row>
        <row r="380">
          <cell r="XFC380" t="str">
            <v>D6HVACIS0W3OTP9L</v>
          </cell>
          <cell r="XFD380" t="str">
            <v>D6H9CP</v>
          </cell>
        </row>
        <row r="381">
          <cell r="XFC381" t="str">
            <v>VK2DAPULXS3H1MBO</v>
          </cell>
          <cell r="XFD381" t="str">
            <v>SR98PX</v>
          </cell>
        </row>
        <row r="382">
          <cell r="XFC382" t="str">
            <v>DV4NK6GYX5WM0CHE</v>
          </cell>
          <cell r="XFD382" t="str">
            <v>W93D7S</v>
          </cell>
        </row>
        <row r="383">
          <cell r="XFC383" t="str">
            <v>W8BAF52VRNU1X6ZL</v>
          </cell>
          <cell r="XFD383" t="str">
            <v>J2GVQN</v>
          </cell>
        </row>
        <row r="384">
          <cell r="XFC384" t="str">
            <v>KXSR638L4DHGYQP1</v>
          </cell>
          <cell r="XFD384" t="str">
            <v>Y94AF6</v>
          </cell>
        </row>
        <row r="385">
          <cell r="XFC385" t="str">
            <v>QTR19M6YN3EZ28I0</v>
          </cell>
          <cell r="XFD385" t="str">
            <v>HXJG7A</v>
          </cell>
        </row>
        <row r="386">
          <cell r="XFC386" t="str">
            <v>X82UZYC170NMR3EL</v>
          </cell>
          <cell r="XFD386" t="str">
            <v>UP2K8E</v>
          </cell>
        </row>
        <row r="387">
          <cell r="XFC387" t="str">
            <v>UQSOW83ECGK5RVT6</v>
          </cell>
          <cell r="XFD387" t="str">
            <v>HX69VR</v>
          </cell>
        </row>
        <row r="388">
          <cell r="XFC388" t="str">
            <v>RHK7IF83BPN49UAG</v>
          </cell>
          <cell r="XFD388" t="str">
            <v>S7KZMC</v>
          </cell>
        </row>
        <row r="389">
          <cell r="XFC389" t="str">
            <v>R3H5TZGXE68AI9LQ</v>
          </cell>
          <cell r="XFD389" t="str">
            <v>VFNH84</v>
          </cell>
        </row>
        <row r="390">
          <cell r="XFC390" t="str">
            <v>ZV582TSMJD3NBYQO</v>
          </cell>
          <cell r="XFD390" t="str">
            <v>W6XRV5</v>
          </cell>
        </row>
        <row r="391">
          <cell r="XFC391" t="str">
            <v>ELV64FU73GC9IAMJ</v>
          </cell>
          <cell r="XFD391" t="str">
            <v>C72MAG</v>
          </cell>
        </row>
        <row r="392">
          <cell r="XFC392" t="str">
            <v>UG4ITVJLS7R32XHK</v>
          </cell>
          <cell r="XFD392" t="str">
            <v>QZJ26T</v>
          </cell>
        </row>
        <row r="393">
          <cell r="XFC393" t="str">
            <v>Z4WDA0LOCV7TPYXJ</v>
          </cell>
          <cell r="XFD393" t="str">
            <v>CZPX53</v>
          </cell>
        </row>
        <row r="394">
          <cell r="XFC394" t="str">
            <v>H4PYV8WAK6MJQUDC</v>
          </cell>
          <cell r="XFD394" t="str">
            <v>HY8WSE</v>
          </cell>
        </row>
        <row r="395">
          <cell r="XFC395" t="str">
            <v>GF8N3KP9BWEC7IAD</v>
          </cell>
          <cell r="XFD395" t="str">
            <v>D49EWS</v>
          </cell>
        </row>
        <row r="396">
          <cell r="XFC396" t="str">
            <v>BH5Q3J9OULVE1IA6</v>
          </cell>
          <cell r="XFD396" t="str">
            <v>XTHC6A</v>
          </cell>
        </row>
        <row r="397">
          <cell r="XFC397" t="str">
            <v>E50M4OXJI9LBACUS</v>
          </cell>
          <cell r="XFD397" t="str">
            <v>NQ26W9</v>
          </cell>
        </row>
        <row r="398">
          <cell r="XFC398" t="str">
            <v>ZUOJMVNLFXB3Y418</v>
          </cell>
          <cell r="XFD398" t="str">
            <v>K4JHSU</v>
          </cell>
        </row>
        <row r="399">
          <cell r="XFC399" t="str">
            <v>RGN2F4IQ13YW5T7K</v>
          </cell>
          <cell r="XFD399" t="str">
            <v>YE3Q5G</v>
          </cell>
        </row>
        <row r="400">
          <cell r="XFC400" t="str">
            <v>G1YD7AMJWN4PC03T</v>
          </cell>
          <cell r="XFD400" t="str">
            <v>U9K4PX</v>
          </cell>
        </row>
        <row r="401">
          <cell r="XFC401" t="str">
            <v>UXV3KBFHW7YG492P</v>
          </cell>
          <cell r="XFD401" t="str">
            <v>CQ2HTM</v>
          </cell>
        </row>
        <row r="402">
          <cell r="XFC402" t="str">
            <v>V2DNLAFIU84M1K75</v>
          </cell>
          <cell r="XFD402" t="str">
            <v>V6PN7F</v>
          </cell>
        </row>
        <row r="403">
          <cell r="XFC403" t="str">
            <v>QG4XJPB0V6LE1ASO</v>
          </cell>
          <cell r="XFD403" t="str">
            <v>AW2Q7V</v>
          </cell>
        </row>
        <row r="404">
          <cell r="XFC404" t="str">
            <v>YANCHPW3DGOR90T2</v>
          </cell>
          <cell r="XFD404" t="str">
            <v>F947W3</v>
          </cell>
        </row>
        <row r="405">
          <cell r="XFC405" t="str">
            <v>SFRD8H5WJ4TVQKU2</v>
          </cell>
          <cell r="XFD405" t="str">
            <v>DHET3X</v>
          </cell>
        </row>
        <row r="406">
          <cell r="XFC406" t="str">
            <v>XSIRT72FL5VCQO4N</v>
          </cell>
          <cell r="XFD406" t="str">
            <v>R9PUS6</v>
          </cell>
        </row>
        <row r="407">
          <cell r="XFC407" t="str">
            <v>IB087VTFN5MKRHWJ</v>
          </cell>
          <cell r="XFD407" t="str">
            <v>ZD3ECY</v>
          </cell>
        </row>
        <row r="408">
          <cell r="XFC408" t="str">
            <v>JR1L8K5U9OZ6EAHB</v>
          </cell>
          <cell r="XFD408" t="str">
            <v>GA9UQN</v>
          </cell>
        </row>
        <row r="409">
          <cell r="XFC409" t="str">
            <v>BXWH8EQJ02S1YLAM</v>
          </cell>
          <cell r="XFD409" t="str">
            <v>KZ57YD</v>
          </cell>
        </row>
        <row r="410">
          <cell r="XFC410" t="str">
            <v>B6C7QIW8X0D9ASO5</v>
          </cell>
          <cell r="XFD410" t="str">
            <v>A7UPZJ</v>
          </cell>
        </row>
        <row r="411">
          <cell r="XFC411" t="str">
            <v>UYOQX8B3GMI5DJLA</v>
          </cell>
          <cell r="XFD411" t="str">
            <v>ZV49E6</v>
          </cell>
        </row>
        <row r="412">
          <cell r="XFC412" t="str">
            <v>LA4ECB17FH2YW80Q</v>
          </cell>
          <cell r="XFD412" t="str">
            <v>K6WU53</v>
          </cell>
        </row>
        <row r="413">
          <cell r="XFC413" t="str">
            <v>SJ0UL1ZFQT9W4827</v>
          </cell>
          <cell r="XFD413" t="str">
            <v>S2BEVF</v>
          </cell>
        </row>
        <row r="414">
          <cell r="XFC414" t="str">
            <v>SV9A47FE5OY3J8UL</v>
          </cell>
          <cell r="XFD414" t="str">
            <v>S6CWUA</v>
          </cell>
        </row>
        <row r="415">
          <cell r="XFC415" t="str">
            <v>NJG8S596HX0U3VD2</v>
          </cell>
          <cell r="XFD415" t="str">
            <v>CYDW8G</v>
          </cell>
        </row>
        <row r="416">
          <cell r="XFC416" t="str">
            <v>RBKV82DUG9PLTOMC</v>
          </cell>
          <cell r="XFD416" t="str">
            <v>V7G28F</v>
          </cell>
        </row>
        <row r="417">
          <cell r="XFC417" t="str">
            <v>C6GTVEDJUS5W1YO2</v>
          </cell>
          <cell r="XFD417" t="str">
            <v>WQ4T7H</v>
          </cell>
        </row>
        <row r="418">
          <cell r="XFC418" t="str">
            <v>KGTBXSIH84C09AWJ</v>
          </cell>
          <cell r="XFD418" t="str">
            <v>QAE49D</v>
          </cell>
        </row>
        <row r="419">
          <cell r="XFC419" t="str">
            <v>DLUNEBW7JTQ32GA8</v>
          </cell>
          <cell r="XFD419" t="str">
            <v>M4BAJP</v>
          </cell>
        </row>
        <row r="420">
          <cell r="XFC420" t="str">
            <v>SB4L65YJ7X3MAUQ2</v>
          </cell>
          <cell r="XFD420" t="str">
            <v>RH6VEK</v>
          </cell>
        </row>
        <row r="421">
          <cell r="XFC421" t="str">
            <v>OIR157WNZ9046BG3</v>
          </cell>
          <cell r="XFD421" t="str">
            <v>W73KQC</v>
          </cell>
        </row>
        <row r="422">
          <cell r="XFC422" t="str">
            <v>LUY139CSVKTPG54E</v>
          </cell>
          <cell r="XFD422" t="str">
            <v>V3Z54X</v>
          </cell>
        </row>
        <row r="423">
          <cell r="XFC423" t="str">
            <v>IAEKG37SJMO9LWVQ</v>
          </cell>
          <cell r="XFD423" t="str">
            <v>WM549A</v>
          </cell>
        </row>
        <row r="424">
          <cell r="XFC424" t="str">
            <v>AW2OELJIC9HNZF87</v>
          </cell>
          <cell r="XFD424" t="str">
            <v>S7PKC8</v>
          </cell>
        </row>
        <row r="425">
          <cell r="XFC425" t="str">
            <v>L6PS4DY2ZX3HRM05</v>
          </cell>
          <cell r="XFD425" t="str">
            <v>MQ7ZXL</v>
          </cell>
        </row>
        <row r="426">
          <cell r="XFC426" t="str">
            <v>E1RHFDT28VSZ3WJ0</v>
          </cell>
          <cell r="XFD426" t="str">
            <v>P6KNYR</v>
          </cell>
        </row>
        <row r="427">
          <cell r="XFC427" t="str">
            <v>MU69P14FQB8AHS3N</v>
          </cell>
          <cell r="XFD427" t="str">
            <v>FDC8MV</v>
          </cell>
        </row>
        <row r="428">
          <cell r="XFC428" t="str">
            <v>VX8AZE6BN2Y0PSMW</v>
          </cell>
          <cell r="XFD428" t="str">
            <v>RPNQ4A</v>
          </cell>
        </row>
        <row r="429">
          <cell r="XFC429" t="str">
            <v>GEKVQUASJZ3IT9O8</v>
          </cell>
          <cell r="XFD429" t="str">
            <v>X4MB2W</v>
          </cell>
        </row>
        <row r="430">
          <cell r="XFC430" t="str">
            <v>Z69WPI2NMS8LYJCV</v>
          </cell>
          <cell r="XFD430" t="str">
            <v>ZUFQ4Y</v>
          </cell>
        </row>
        <row r="431">
          <cell r="XFC431" t="str">
            <v>GSEZDB6V1PNJ2TFC</v>
          </cell>
          <cell r="XFD431" t="str">
            <v>DVJ3XN</v>
          </cell>
        </row>
        <row r="432">
          <cell r="XFC432" t="str">
            <v>NHJQZ6MFR8CLYU51</v>
          </cell>
          <cell r="XFD432" t="str">
            <v>X5S3YE</v>
          </cell>
        </row>
        <row r="433">
          <cell r="XFC433" t="str">
            <v>C2HQNA3G6KZB4TWM</v>
          </cell>
          <cell r="XFD433" t="str">
            <v>V6H2NG</v>
          </cell>
        </row>
        <row r="434">
          <cell r="XFC434" t="str">
            <v>WDYR3ZBJO4S61CGQ</v>
          </cell>
          <cell r="XFD434" t="str">
            <v>Z26E7M</v>
          </cell>
        </row>
        <row r="435">
          <cell r="XFC435" t="str">
            <v>EKZL2MG8AVYHR65S</v>
          </cell>
          <cell r="XFD435" t="str">
            <v>EK9C5Z</v>
          </cell>
        </row>
        <row r="436">
          <cell r="XFC436" t="str">
            <v>Q7P2MVO3SAN95GZH</v>
          </cell>
          <cell r="XFD436" t="str">
            <v>KA7T5F</v>
          </cell>
        </row>
        <row r="437">
          <cell r="XFC437" t="str">
            <v>REWN3KJVOHSP5718</v>
          </cell>
          <cell r="XFD437" t="str">
            <v>SGWP9Z</v>
          </cell>
        </row>
        <row r="438">
          <cell r="XFC438" t="str">
            <v>HLFRT5S90PDO8IGK</v>
          </cell>
          <cell r="XFD438" t="str">
            <v>N3E52W</v>
          </cell>
        </row>
        <row r="439">
          <cell r="XFC439" t="str">
            <v>OBDF5E7SYVMK4JIA</v>
          </cell>
          <cell r="XFD439" t="str">
            <v>AMZ3YU</v>
          </cell>
        </row>
        <row r="440">
          <cell r="XFC440" t="str">
            <v>NY5P2DA3E7I1TJOH</v>
          </cell>
          <cell r="XFD440" t="str">
            <v>BHT98A</v>
          </cell>
        </row>
        <row r="441">
          <cell r="XFC441" t="str">
            <v>K5YHUXQSIC7V1LRT</v>
          </cell>
          <cell r="XFD441" t="str">
            <v>XPZ5G8</v>
          </cell>
        </row>
        <row r="442">
          <cell r="XFC442" t="str">
            <v>HB4LV7AWCMPFR31K</v>
          </cell>
          <cell r="XFD442" t="str">
            <v>RE9BF7</v>
          </cell>
        </row>
        <row r="443">
          <cell r="XFC443" t="str">
            <v>K1VRY29GTXM4IC85</v>
          </cell>
          <cell r="XFD443" t="str">
            <v>NVAG3B</v>
          </cell>
        </row>
        <row r="444">
          <cell r="XFC444" t="str">
            <v>OEZQ0Y71H54VJ3B9</v>
          </cell>
          <cell r="XFD444" t="str">
            <v>A7RLX5</v>
          </cell>
        </row>
        <row r="445">
          <cell r="XFC445" t="str">
            <v>QX72C1TKZIGDU80P</v>
          </cell>
          <cell r="XFD445" t="str">
            <v>URQJ6D</v>
          </cell>
        </row>
        <row r="446">
          <cell r="XFC446" t="str">
            <v>Q5N6H1Z0AF8USYXW</v>
          </cell>
          <cell r="XFD446" t="str">
            <v>QHUE6J</v>
          </cell>
        </row>
        <row r="447">
          <cell r="XFC447" t="str">
            <v>V1YK2GAP7H3TQJ4X</v>
          </cell>
          <cell r="XFD447" t="str">
            <v>VMPU65</v>
          </cell>
        </row>
        <row r="448">
          <cell r="XFC448" t="str">
            <v>MKQHFY08UZE5P7VR</v>
          </cell>
          <cell r="XFD448" t="str">
            <v>TWK6CQ</v>
          </cell>
        </row>
        <row r="449">
          <cell r="XFC449" t="str">
            <v>WJ5LB14E02CHRX3D</v>
          </cell>
          <cell r="XFD449" t="str">
            <v>ZJP6VU</v>
          </cell>
        </row>
        <row r="450">
          <cell r="XFC450" t="str">
            <v>KQ0AVXJ2FM8EDO5I</v>
          </cell>
          <cell r="XFD450" t="str">
            <v>GFM369</v>
          </cell>
        </row>
        <row r="451">
          <cell r="XFC451" t="str">
            <v>A4JT5N7UQED183P0</v>
          </cell>
          <cell r="XFD451" t="str">
            <v>BJC6Y5</v>
          </cell>
        </row>
        <row r="452">
          <cell r="XFC452" t="str">
            <v>A3R2H5U71YEB6LWP</v>
          </cell>
          <cell r="XFD452" t="str">
            <v>PUD953</v>
          </cell>
        </row>
        <row r="453">
          <cell r="XFC453" t="str">
            <v>PLT7NC6QG509XWSH</v>
          </cell>
          <cell r="XFD453" t="str">
            <v>BAU29P</v>
          </cell>
        </row>
        <row r="454">
          <cell r="XFC454" t="str">
            <v>LEBGOV310U8QCAYM</v>
          </cell>
          <cell r="XFD454" t="str">
            <v>W6Y3CQ</v>
          </cell>
        </row>
        <row r="455">
          <cell r="XFC455" t="str">
            <v>K4WA1DPUCJ7SBV2Z</v>
          </cell>
          <cell r="XFD455" t="str">
            <v>PSU5EG</v>
          </cell>
        </row>
        <row r="456">
          <cell r="XFC456" t="str">
            <v>WL8RK5AP32D7ZNSU</v>
          </cell>
          <cell r="XFD456" t="str">
            <v>X7P8AN</v>
          </cell>
        </row>
        <row r="457">
          <cell r="XFC457" t="str">
            <v>WI4RNES3Q6J0LF5X</v>
          </cell>
          <cell r="XFD457" t="str">
            <v>DZT9NQ</v>
          </cell>
        </row>
        <row r="458">
          <cell r="XFC458" t="str">
            <v>C2GFVKRT7ISBM4ZA</v>
          </cell>
          <cell r="XFD458" t="str">
            <v>M4QGJL</v>
          </cell>
        </row>
        <row r="459">
          <cell r="XFC459" t="str">
            <v>KYEOJH37UWIMS29G</v>
          </cell>
          <cell r="XFD459" t="str">
            <v>BS6FY9</v>
          </cell>
        </row>
        <row r="460">
          <cell r="XFC460" t="str">
            <v>YFS29Z6PTR1EJGOU</v>
          </cell>
          <cell r="XFD460" t="str">
            <v>UZ8RJ6</v>
          </cell>
        </row>
        <row r="461">
          <cell r="XFC461" t="str">
            <v>ESU9NRTZ4GC5XHBQ</v>
          </cell>
          <cell r="XFD461" t="str">
            <v>VH5N8L</v>
          </cell>
        </row>
        <row r="462">
          <cell r="XFC462" t="str">
            <v>VJ1KE625A7OTHQ9Z</v>
          </cell>
          <cell r="XFD462" t="str">
            <v>N3R68V</v>
          </cell>
        </row>
        <row r="463">
          <cell r="XFC463" t="str">
            <v>R5BTLI9YUHD1AW8X</v>
          </cell>
          <cell r="XFD463" t="str">
            <v>HFJ32T</v>
          </cell>
        </row>
        <row r="464">
          <cell r="XFC464" t="str">
            <v>M527RO39JIY4E1HT</v>
          </cell>
          <cell r="XFD464" t="str">
            <v>VAX6HF</v>
          </cell>
        </row>
        <row r="465">
          <cell r="XFC465" t="str">
            <v>JGRILF05Y96247BE</v>
          </cell>
          <cell r="XFD465" t="str">
            <v>LHX397</v>
          </cell>
        </row>
        <row r="466">
          <cell r="XFC466" t="str">
            <v>C5P136XOM0SUQIL9</v>
          </cell>
          <cell r="XFD466" t="str">
            <v>GP6FE4</v>
          </cell>
        </row>
        <row r="467">
          <cell r="XFC467" t="str">
            <v>UBETD83SF47M60LG</v>
          </cell>
          <cell r="XFD467" t="str">
            <v>XJ29EM</v>
          </cell>
        </row>
        <row r="468">
          <cell r="XFC468" t="str">
            <v>Q7BW659SRVHGO41A</v>
          </cell>
          <cell r="XFD468" t="str">
            <v>HT2F9Y</v>
          </cell>
        </row>
        <row r="469">
          <cell r="XFC469" t="str">
            <v>NM93R2VG6L7DOY4X</v>
          </cell>
          <cell r="XFD469" t="str">
            <v>VQN3JF</v>
          </cell>
        </row>
        <row r="470">
          <cell r="XFC470" t="str">
            <v>KSH21BD6L054ZW7E</v>
          </cell>
          <cell r="XFD470" t="str">
            <v>SUXR3G</v>
          </cell>
        </row>
        <row r="471">
          <cell r="XFC471" t="str">
            <v>RYK0DZ87HCVXEBIM</v>
          </cell>
          <cell r="XFD471" t="str">
            <v>N7ZPEG</v>
          </cell>
        </row>
        <row r="472">
          <cell r="XFC472" t="str">
            <v>KUSEQ90F51IGTDNJ</v>
          </cell>
          <cell r="XFD472" t="str">
            <v>TGX84V</v>
          </cell>
        </row>
        <row r="473">
          <cell r="XFC473" t="str">
            <v>KIUB8SRPYLOGM3QF</v>
          </cell>
          <cell r="XFD473" t="str">
            <v>X2BWPJ</v>
          </cell>
        </row>
        <row r="474">
          <cell r="XFC474" t="str">
            <v>RT3LE9CX6K8JSQVG</v>
          </cell>
          <cell r="XFD474" t="str">
            <v>GAE6LX</v>
          </cell>
        </row>
        <row r="475">
          <cell r="XFC475" t="str">
            <v>UZ7OGKCEWFH1QM6A</v>
          </cell>
          <cell r="XFD475" t="str">
            <v>B3JY42</v>
          </cell>
        </row>
        <row r="476">
          <cell r="XFC476" t="str">
            <v>C1XUJS30RBAGK8F6</v>
          </cell>
          <cell r="XFD476" t="str">
            <v>EY65F4</v>
          </cell>
        </row>
        <row r="477">
          <cell r="XFC477" t="str">
            <v>D73UOMS6GVHCZ5AW</v>
          </cell>
          <cell r="XFD477" t="str">
            <v>RJQP7M</v>
          </cell>
        </row>
        <row r="478">
          <cell r="XFC478" t="str">
            <v>P2O3W64SVD7CZQK8</v>
          </cell>
          <cell r="XFD478" t="str">
            <v>F2RDU8</v>
          </cell>
        </row>
        <row r="479">
          <cell r="XFC479" t="str">
            <v>NJL546UQHR8GO2VY</v>
          </cell>
          <cell r="XFD479" t="str">
            <v>D9TL4W</v>
          </cell>
        </row>
        <row r="480">
          <cell r="XFC480" t="str">
            <v>C5HN9FZIBR8JUDGL</v>
          </cell>
          <cell r="XFD480" t="str">
            <v>Q62FX4</v>
          </cell>
        </row>
        <row r="481">
          <cell r="XFC481" t="str">
            <v>ZKJ3IMDY5L4WUXSR</v>
          </cell>
          <cell r="XFD481" t="str">
            <v>T9D2S6</v>
          </cell>
        </row>
        <row r="482">
          <cell r="XFC482" t="str">
            <v>J503P4KS79BWZNMH</v>
          </cell>
          <cell r="XFD482" t="str">
            <v>B9DGLV</v>
          </cell>
        </row>
        <row r="483">
          <cell r="XFC483" t="str">
            <v>O7RVGWKXNJ0MF396</v>
          </cell>
          <cell r="XFD483" t="str">
            <v>P7V2LC</v>
          </cell>
        </row>
        <row r="484">
          <cell r="XFC484" t="str">
            <v>XKTD3L1RNY84MFJZ</v>
          </cell>
          <cell r="XFD484" t="str">
            <v>G6C2BM</v>
          </cell>
        </row>
        <row r="485">
          <cell r="XFC485" t="str">
            <v>TBUWG7C5O9A06SNY</v>
          </cell>
          <cell r="XFD485" t="str">
            <v>VQ2J74</v>
          </cell>
        </row>
        <row r="486">
          <cell r="XFC486" t="str">
            <v>I19OFVC5ENAQ2JTW</v>
          </cell>
          <cell r="XFD486" t="str">
            <v>ZY496D</v>
          </cell>
        </row>
        <row r="487">
          <cell r="XFC487" t="str">
            <v>KOXRV2C4BJD8QMZ5</v>
          </cell>
          <cell r="XFD487" t="str">
            <v>HDY9Z4</v>
          </cell>
        </row>
        <row r="488">
          <cell r="XFC488" t="str">
            <v>M1572URHB0VNZLKG</v>
          </cell>
          <cell r="XFD488" t="str">
            <v>G26C7R</v>
          </cell>
        </row>
        <row r="489">
          <cell r="XFC489" t="str">
            <v>Z49EJLUYC6HXPNIG</v>
          </cell>
          <cell r="XFD489" t="str">
            <v>NGTH8X</v>
          </cell>
        </row>
        <row r="490">
          <cell r="XFC490" t="str">
            <v>KEGF8L91AYJ4PWU2</v>
          </cell>
          <cell r="XFD490" t="str">
            <v>WV6CUJ</v>
          </cell>
        </row>
        <row r="491">
          <cell r="XFC491" t="str">
            <v>AK3B9WV2YGJRCHT4</v>
          </cell>
          <cell r="XFD491" t="str">
            <v>YB5LX8</v>
          </cell>
        </row>
        <row r="492">
          <cell r="XFC492" t="str">
            <v>LUS46DNYBO39WG0C</v>
          </cell>
          <cell r="XFD492" t="str">
            <v>ZPUY9N</v>
          </cell>
        </row>
        <row r="493">
          <cell r="XFC493" t="str">
            <v>Y8R6N0LKMAEQTJXC</v>
          </cell>
          <cell r="XFD493" t="str">
            <v>E469PF</v>
          </cell>
        </row>
        <row r="494">
          <cell r="XFC494" t="str">
            <v>X2EIORNL9YBM0WUZ</v>
          </cell>
          <cell r="XFD494" t="str">
            <v>R6ZUCJ</v>
          </cell>
        </row>
        <row r="495">
          <cell r="XFC495" t="str">
            <v>DU7NZ86HSF2M05R4</v>
          </cell>
          <cell r="XFD495" t="str">
            <v>NJ87Q9</v>
          </cell>
        </row>
        <row r="496">
          <cell r="XFC496" t="str">
            <v>AX9OTGQ0UDZ542WY</v>
          </cell>
          <cell r="XFD496" t="str">
            <v>Q5LEB6</v>
          </cell>
        </row>
        <row r="497">
          <cell r="XFC497" t="str">
            <v>A046FOQC1W9K8RH2</v>
          </cell>
          <cell r="XFD497" t="str">
            <v>N2PAFS</v>
          </cell>
        </row>
        <row r="498">
          <cell r="XFC498" t="str">
            <v>B0G9OX7TA3DHM5SC</v>
          </cell>
          <cell r="XFD498" t="str">
            <v>M93ELB</v>
          </cell>
        </row>
        <row r="499">
          <cell r="XFC499" t="str">
            <v>AT9RM8FWLP0EZXV7</v>
          </cell>
          <cell r="XFD499" t="str">
            <v>E3R5FQ</v>
          </cell>
        </row>
        <row r="500">
          <cell r="XFC500" t="str">
            <v>EQVO6ZRP9BH51LD3</v>
          </cell>
          <cell r="XFD500" t="str">
            <v>Z97CA5</v>
          </cell>
        </row>
        <row r="501">
          <cell r="XFC501" t="str">
            <v>ZV6CUHPWK3S15LGB</v>
          </cell>
          <cell r="XFD501" t="str">
            <v>HUY87P</v>
          </cell>
        </row>
        <row r="502">
          <cell r="XFC502" t="str">
            <v>I5CJEDL4ZQ9PK80T</v>
          </cell>
          <cell r="XFD502" t="str">
            <v>P7C82D</v>
          </cell>
        </row>
        <row r="503">
          <cell r="XFC503" t="str">
            <v>KAOCZ9YXVQIM76R1</v>
          </cell>
          <cell r="XFD503" t="str">
            <v>C9Y35J</v>
          </cell>
        </row>
        <row r="504">
          <cell r="XFC504" t="str">
            <v>Y6R15D3ZA48CIT0S</v>
          </cell>
          <cell r="XFD504" t="str">
            <v>PVY4WS</v>
          </cell>
        </row>
        <row r="505">
          <cell r="XFC505" t="str">
            <v>OGSVFZ8EQ20YKH91</v>
          </cell>
          <cell r="XFD505" t="str">
            <v>U6VNTF</v>
          </cell>
        </row>
        <row r="506">
          <cell r="XFC506" t="str">
            <v>C51J38X0AT62PMBQ</v>
          </cell>
          <cell r="XFD506" t="str">
            <v>A8MD32</v>
          </cell>
        </row>
        <row r="507">
          <cell r="XFC507" t="str">
            <v>DUR0WAZXM3NC4952</v>
          </cell>
          <cell r="XFD507" t="str">
            <v>G6DP9C</v>
          </cell>
        </row>
        <row r="508">
          <cell r="XFC508" t="str">
            <v>Z0HGS815FKV4BWRM</v>
          </cell>
          <cell r="XFD508" t="str">
            <v>J4EKA8</v>
          </cell>
        </row>
        <row r="509">
          <cell r="XFC509" t="str">
            <v>LRZUI3DHK7W8JO5Q</v>
          </cell>
          <cell r="XFD509" t="str">
            <v>CR4HQL</v>
          </cell>
        </row>
        <row r="510">
          <cell r="XFC510" t="str">
            <v>G49ZNX62AYCIPUSO</v>
          </cell>
          <cell r="XFD510" t="str">
            <v>XD95C7</v>
          </cell>
        </row>
        <row r="511">
          <cell r="XFC511" t="str">
            <v>AEIPH9KV1TJ4BX2Q</v>
          </cell>
          <cell r="XFD511" t="str">
            <v>QN7HJ4</v>
          </cell>
        </row>
        <row r="512">
          <cell r="XFC512" t="str">
            <v>NX4EC19UBK0A526I</v>
          </cell>
          <cell r="XFD512" t="str">
            <v>D49Z73</v>
          </cell>
        </row>
        <row r="513">
          <cell r="XFC513" t="str">
            <v>WSKD64Y2F1C53EJA</v>
          </cell>
          <cell r="XFD513" t="str">
            <v>V85UDG</v>
          </cell>
        </row>
        <row r="514">
          <cell r="XFC514" t="str">
            <v>SW1Q2U65JX87FIC4</v>
          </cell>
          <cell r="XFD514" t="str">
            <v>ZMW73R</v>
          </cell>
        </row>
        <row r="515">
          <cell r="XFC515" t="str">
            <v>JL840APG2MKDW3CQ</v>
          </cell>
          <cell r="XFD515" t="str">
            <v>G7ZPVT</v>
          </cell>
        </row>
        <row r="516">
          <cell r="XFC516" t="str">
            <v>OLY3HCQNK0EPMW6X</v>
          </cell>
        </row>
        <row r="517">
          <cell r="XFC517" t="str">
            <v>DXTYKAI18CH6UP25</v>
          </cell>
        </row>
        <row r="518">
          <cell r="XFC518" t="str">
            <v>BZL2G7IHOT59PRCW</v>
          </cell>
        </row>
        <row r="519">
          <cell r="XFC519" t="str">
            <v>KT1RFPWI3Z0Y8BXU</v>
          </cell>
        </row>
        <row r="520">
          <cell r="XFC520" t="str">
            <v>A9V05C68M3D7LUIW</v>
          </cell>
        </row>
        <row r="521">
          <cell r="XFC521" t="str">
            <v>WBAS0TCI7283VXJ1</v>
          </cell>
        </row>
        <row r="522">
          <cell r="XFC522" t="str">
            <v>FTVMQX5N2H4L0B9D</v>
          </cell>
        </row>
        <row r="523">
          <cell r="XFC523" t="str">
            <v>EPV0Z7LX15Y6UO3G</v>
          </cell>
        </row>
        <row r="524">
          <cell r="XFC524" t="str">
            <v>A8L9US25YK6PIEOZ</v>
          </cell>
        </row>
        <row r="525">
          <cell r="XFC525" t="str">
            <v>N8S5F39QIURVAGMO</v>
          </cell>
        </row>
        <row r="526">
          <cell r="XFC526" t="str">
            <v>VZSAR3GTIY7924FH</v>
          </cell>
        </row>
        <row r="527">
          <cell r="XFC527" t="str">
            <v>T5W9YOCIPL60BHE1</v>
          </cell>
        </row>
        <row r="528">
          <cell r="XFC528" t="str">
            <v>CKWMI0Z5XBNROT97</v>
          </cell>
        </row>
        <row r="529">
          <cell r="XFC529" t="str">
            <v>CRQ7F025EYGOVU1L</v>
          </cell>
        </row>
        <row r="530">
          <cell r="XFC530" t="str">
            <v>SCQ82GP4ILFXNDTE</v>
          </cell>
        </row>
        <row r="531">
          <cell r="XFC531" t="str">
            <v>RVMY5DIZS0ANKXUL</v>
          </cell>
        </row>
        <row r="532">
          <cell r="XFC532" t="str">
            <v>NKPSAO5VUY732RCB</v>
          </cell>
        </row>
        <row r="533">
          <cell r="XFC533" t="str">
            <v>UFBDV1GE09W5OY8L</v>
          </cell>
        </row>
        <row r="534">
          <cell r="XFC534" t="str">
            <v>N5LAW4TRQUCZF072</v>
          </cell>
        </row>
        <row r="535">
          <cell r="XFC535" t="str">
            <v>S9QZHGFVOLB2CM7A</v>
          </cell>
        </row>
        <row r="536">
          <cell r="XFC536" t="str">
            <v>C43BXQW6ARJSDGPT</v>
          </cell>
        </row>
        <row r="537">
          <cell r="XFC537" t="str">
            <v>RDZ7MEHTWLGYQ41V</v>
          </cell>
        </row>
        <row r="538">
          <cell r="XFC538" t="str">
            <v>ZA14YN85ETLGP3OI</v>
          </cell>
        </row>
        <row r="539">
          <cell r="XFC539" t="str">
            <v>G1YXSLIEC27FAN3B</v>
          </cell>
        </row>
        <row r="540">
          <cell r="XFC540" t="str">
            <v>TF38VZCISQGOE9H2</v>
          </cell>
        </row>
        <row r="541">
          <cell r="XFC541" t="str">
            <v>BFHV36QC0OW21K4P</v>
          </cell>
        </row>
        <row r="542">
          <cell r="XFC542" t="str">
            <v>W6KG72NS3ER8XP50</v>
          </cell>
        </row>
        <row r="543">
          <cell r="XFC543" t="str">
            <v>Z5OQHWGM148E2JYC</v>
          </cell>
        </row>
        <row r="544">
          <cell r="XFC544" t="str">
            <v>R1WCA9YONDV8L5GM</v>
          </cell>
        </row>
        <row r="545">
          <cell r="XFC545" t="str">
            <v>U7F5COMQDGWJI4BH</v>
          </cell>
        </row>
        <row r="546">
          <cell r="XFC546" t="str">
            <v>TJ9HP83NUBVSF5AR</v>
          </cell>
        </row>
        <row r="547">
          <cell r="XFC547" t="str">
            <v>SCPEUMQ5J08RAI2B</v>
          </cell>
        </row>
        <row r="548">
          <cell r="XFC548" t="str">
            <v>QM19HE2T75PGSO6W</v>
          </cell>
        </row>
        <row r="549">
          <cell r="XFC549" t="str">
            <v>KIZ1MXSNU42763H9</v>
          </cell>
        </row>
        <row r="550">
          <cell r="XFC550" t="str">
            <v>BQGR0AV7PUO6SHMJ</v>
          </cell>
        </row>
        <row r="551">
          <cell r="XFC551" t="str">
            <v>P97SMA65JE1W3GUO</v>
          </cell>
        </row>
        <row r="552">
          <cell r="XFC552" t="str">
            <v>SN4LIG8RHFXQCE1W</v>
          </cell>
        </row>
        <row r="553">
          <cell r="XFC553" t="str">
            <v>S1CP0H6AUEG75MIK</v>
          </cell>
        </row>
        <row r="554">
          <cell r="XFC554" t="str">
            <v>XAG54JYB2N30O6U8</v>
          </cell>
        </row>
        <row r="555">
          <cell r="XFC555" t="str">
            <v>KRTOCLBF0DMH64I1</v>
          </cell>
        </row>
        <row r="556">
          <cell r="XFC556" t="str">
            <v>AH2R9L5FQICU71BD</v>
          </cell>
        </row>
        <row r="557">
          <cell r="XFC557" t="str">
            <v>SQC48509T6ZMOLJ1</v>
          </cell>
        </row>
        <row r="558">
          <cell r="XFC558" t="str">
            <v>LEZ5OBSUNWCF7D9J</v>
          </cell>
        </row>
        <row r="559">
          <cell r="XFC559" t="str">
            <v>CPL8B6WYG20RH5JQ</v>
          </cell>
        </row>
        <row r="560">
          <cell r="XFC560" t="str">
            <v>ZQF3X2PBU1M4S7H6</v>
          </cell>
        </row>
        <row r="561">
          <cell r="XFC561" t="str">
            <v>U2BG8E71LO54KZFY</v>
          </cell>
        </row>
        <row r="562">
          <cell r="XFC562" t="str">
            <v>GJ4O9QHBFCW7SI13</v>
          </cell>
        </row>
        <row r="563">
          <cell r="XFC563" t="str">
            <v>C7B096ML3OUPAFZ8</v>
          </cell>
        </row>
        <row r="564">
          <cell r="XFC564" t="str">
            <v>JS9GZK62BURDOT5L</v>
          </cell>
        </row>
        <row r="565">
          <cell r="XFC565" t="str">
            <v>OJWHMQIYSX6N1GP8</v>
          </cell>
        </row>
        <row r="566">
          <cell r="XFC566" t="str">
            <v>EXS085CNG91T74PH</v>
          </cell>
        </row>
        <row r="567">
          <cell r="XFC567" t="str">
            <v>LAW5NKZ38C64DPF9</v>
          </cell>
        </row>
        <row r="568">
          <cell r="XFC568" t="str">
            <v>FOTV6YGAHRL2PJBX</v>
          </cell>
        </row>
        <row r="569">
          <cell r="XFC569" t="str">
            <v>HJ5UGEXMLAC9FYQS</v>
          </cell>
        </row>
        <row r="570">
          <cell r="XFC570" t="str">
            <v>U85RE4IYG21CNDTW</v>
          </cell>
        </row>
        <row r="571">
          <cell r="XFC571" t="str">
            <v>IQDAG4Y08HWNKFJZ</v>
          </cell>
        </row>
        <row r="572">
          <cell r="XFC572" t="str">
            <v>BY9FELI1ZS5C7U0M</v>
          </cell>
        </row>
        <row r="573">
          <cell r="XFC573" t="str">
            <v>T71CZX4PL0UHWJS9</v>
          </cell>
        </row>
        <row r="574">
          <cell r="XFC574" t="str">
            <v>Q47XCK0JE8WRBLVN</v>
          </cell>
        </row>
        <row r="575">
          <cell r="XFC575" t="str">
            <v>VIA8UBR5FN07Y9SW</v>
          </cell>
        </row>
        <row r="576">
          <cell r="XFC576" t="str">
            <v>IV72RQZ5UK6GJ8WY</v>
          </cell>
        </row>
        <row r="577">
          <cell r="XFC577" t="str">
            <v>C10U52WBSKMZEDH8</v>
          </cell>
        </row>
        <row r="578">
          <cell r="XFC578" t="str">
            <v>FYD6JNWC0OK4E38S</v>
          </cell>
        </row>
        <row r="579">
          <cell r="XFC579" t="str">
            <v>T25NLVQMI3SXDB4Y</v>
          </cell>
        </row>
        <row r="580">
          <cell r="XFC580" t="str">
            <v>I90MVQNCAWYK5F1R</v>
          </cell>
        </row>
        <row r="581">
          <cell r="XFC581" t="str">
            <v>EGD9PTSK8H5UFZRI</v>
          </cell>
        </row>
        <row r="582">
          <cell r="XFC582" t="str">
            <v>F3BPLU85WZ9V0XIA</v>
          </cell>
        </row>
        <row r="583">
          <cell r="XFC583" t="str">
            <v>LDNMK4PE1AQ7J6SG</v>
          </cell>
        </row>
        <row r="584">
          <cell r="XFC584" t="str">
            <v>SGLP21CV04OJWEHZ</v>
          </cell>
        </row>
        <row r="585">
          <cell r="XFC585" t="str">
            <v>YM2X7WINS80U6GT4</v>
          </cell>
        </row>
        <row r="586">
          <cell r="XFC586" t="str">
            <v>F2Z73O0VI4JQLK5W</v>
          </cell>
        </row>
        <row r="587">
          <cell r="XFC587" t="str">
            <v>YVFAKW1CSMT48G7U</v>
          </cell>
        </row>
        <row r="588">
          <cell r="XFC588" t="str">
            <v>H80RA95E43O7JSNW</v>
          </cell>
        </row>
        <row r="589">
          <cell r="XFC589" t="str">
            <v>PNXG9HFYJ720AV1D</v>
          </cell>
        </row>
        <row r="590">
          <cell r="XFC590" t="str">
            <v>DLIYH1GKRQOTZNMF</v>
          </cell>
        </row>
        <row r="591">
          <cell r="XFC591" t="str">
            <v>L1BIHGZORKT0U385</v>
          </cell>
        </row>
        <row r="592">
          <cell r="XFC592" t="str">
            <v>TRWVE46MJINDPB2Z</v>
          </cell>
        </row>
        <row r="593">
          <cell r="XFC593" t="str">
            <v>FHBKV2WLD3I8OA49</v>
          </cell>
        </row>
        <row r="594">
          <cell r="XFC594" t="str">
            <v>LH83CRB92EDAXZKQ</v>
          </cell>
        </row>
        <row r="595">
          <cell r="XFC595" t="str">
            <v>DFPJ3BU7SL46WKEZ</v>
          </cell>
        </row>
        <row r="596">
          <cell r="XFC596" t="str">
            <v>ZO9XC1U38TWHERBY</v>
          </cell>
        </row>
        <row r="597">
          <cell r="XFC597" t="str">
            <v>U3QOW9FB5RASLHVN</v>
          </cell>
        </row>
        <row r="598">
          <cell r="XFC598" t="str">
            <v>DVT594GXFZE6CKU3</v>
          </cell>
        </row>
        <row r="599">
          <cell r="XFC599" t="str">
            <v>YBAFJ4TK1R9L6WOD</v>
          </cell>
        </row>
        <row r="600">
          <cell r="XFC600" t="str">
            <v>CIVMBE62YWZT9H80</v>
          </cell>
        </row>
        <row r="601">
          <cell r="XFC601" t="str">
            <v>Y1WO54SMEPFRG8CK</v>
          </cell>
        </row>
        <row r="602">
          <cell r="XFC602" t="str">
            <v>VCI38BFQDH4EKG0P</v>
          </cell>
        </row>
        <row r="603">
          <cell r="XFC603" t="str">
            <v>N3WB157RL6908JGD</v>
          </cell>
        </row>
        <row r="604">
          <cell r="XFC604" t="str">
            <v>VLZ5QP2IRKNJT8CE</v>
          </cell>
        </row>
        <row r="605">
          <cell r="XFC605" t="str">
            <v>UPTBXCRMW37JYVLI</v>
          </cell>
        </row>
        <row r="606">
          <cell r="XFC606" t="str">
            <v>F1SBGCXDVAQZYE59</v>
          </cell>
        </row>
        <row r="607">
          <cell r="XFC607" t="str">
            <v>GTZI4YCM1QDOB6FS</v>
          </cell>
        </row>
        <row r="608">
          <cell r="XFC608" t="str">
            <v>ZF8S0TYE4JILNPD5</v>
          </cell>
        </row>
        <row r="609">
          <cell r="XFC609" t="str">
            <v>OXI36H24QB9AP08E</v>
          </cell>
        </row>
        <row r="610">
          <cell r="XFC610" t="str">
            <v>NC53BARODM07FT6Y</v>
          </cell>
        </row>
        <row r="611">
          <cell r="XFC611" t="str">
            <v>CY6I5473PO8FAJB0</v>
          </cell>
        </row>
        <row r="612">
          <cell r="XFC612" t="str">
            <v>INGJMPZF70T4B62W</v>
          </cell>
        </row>
        <row r="613">
          <cell r="XFC613" t="str">
            <v>OBI1UR9YKGLVSFP2</v>
          </cell>
        </row>
        <row r="614">
          <cell r="XFC614" t="str">
            <v>YWIV84KX3FQ5UC7N</v>
          </cell>
        </row>
        <row r="615">
          <cell r="XFC615" t="str">
            <v>LKHAZ40O8IS3TR6P</v>
          </cell>
        </row>
        <row r="616">
          <cell r="XFC616" t="str">
            <v>IU5OH19EZ2Y3F0W8</v>
          </cell>
        </row>
        <row r="617">
          <cell r="XFC617" t="str">
            <v>D06ZUFM3ASV4QHE8</v>
          </cell>
        </row>
        <row r="618">
          <cell r="XFC618" t="str">
            <v>W7SFPX1Y6IDU5L9Q</v>
          </cell>
        </row>
        <row r="619">
          <cell r="XFC619" t="str">
            <v>O5SCFU2XZEVHBL9W</v>
          </cell>
        </row>
        <row r="620">
          <cell r="XFC620" t="str">
            <v>XJ91IAOY6QP8CTMB</v>
          </cell>
        </row>
        <row r="621">
          <cell r="XFC621" t="str">
            <v>RYA1G9NJUML60EXV</v>
          </cell>
        </row>
        <row r="622">
          <cell r="XFC622" t="str">
            <v>XQWBM03KT8JOZFVP</v>
          </cell>
        </row>
        <row r="623">
          <cell r="XFC623" t="str">
            <v>X87NE32TZ9CH1BGO</v>
          </cell>
        </row>
        <row r="624">
          <cell r="XFC624" t="str">
            <v>ZUKADBRO2EVYSNTJ</v>
          </cell>
        </row>
        <row r="625">
          <cell r="XFC625" t="str">
            <v>NLRE2703Y9TO164H</v>
          </cell>
        </row>
        <row r="626">
          <cell r="XFC626" t="str">
            <v>F6210SPZ9VL3MDIK</v>
          </cell>
        </row>
        <row r="627">
          <cell r="XFC627" t="str">
            <v>LPKH9E84B21ARNWD</v>
          </cell>
        </row>
        <row r="628">
          <cell r="XFC628" t="str">
            <v>GY5T6HDA8U7LK90W</v>
          </cell>
        </row>
        <row r="629">
          <cell r="XFC629" t="str">
            <v>ZO91XCS7JVQ4NR26</v>
          </cell>
        </row>
        <row r="630">
          <cell r="XFC630" t="str">
            <v>JVLG2W4M5BDKQPOC</v>
          </cell>
        </row>
        <row r="631">
          <cell r="XFC631" t="str">
            <v>FUQJO5WH6AKN3YB2</v>
          </cell>
        </row>
        <row r="632">
          <cell r="XFC632" t="str">
            <v>C8DW7VF42J6ISLB1</v>
          </cell>
        </row>
        <row r="633">
          <cell r="XFC633" t="str">
            <v>MLHA1KZ0U4QX9OF5</v>
          </cell>
        </row>
        <row r="634">
          <cell r="XFC634" t="str">
            <v>XWB3LTQ075J1H468</v>
          </cell>
        </row>
        <row r="635">
          <cell r="XFC635" t="str">
            <v>ASZYCI9HW8KF0LBT</v>
          </cell>
        </row>
        <row r="636">
          <cell r="XFC636" t="str">
            <v>DX5NF16TL2GMI4PR</v>
          </cell>
        </row>
        <row r="637">
          <cell r="XFC637" t="str">
            <v>GKVUXDJ3Q8WZ26TL</v>
          </cell>
        </row>
        <row r="638">
          <cell r="XFC638" t="str">
            <v>EH7SW6Q30IZ81JRT</v>
          </cell>
        </row>
        <row r="639">
          <cell r="XFC639" t="str">
            <v>H5T71AE0X64VPBIR</v>
          </cell>
        </row>
        <row r="640">
          <cell r="XFC640" t="str">
            <v>CMIV7G9FNR2JA1XB</v>
          </cell>
        </row>
        <row r="641">
          <cell r="XFC641" t="str">
            <v>K7OYP9MQV83HBLWR</v>
          </cell>
        </row>
        <row r="642">
          <cell r="XFC642" t="str">
            <v>ZK71FLS28O5DUM04</v>
          </cell>
        </row>
        <row r="643">
          <cell r="XFC643" t="str">
            <v>T0YLZJCB96M42KG7</v>
          </cell>
        </row>
        <row r="644">
          <cell r="XFC644" t="str">
            <v>YVTPB8EHXN54GCFL</v>
          </cell>
        </row>
        <row r="645">
          <cell r="XFC645" t="str">
            <v>DSHKX6YA1TZ9RICJ</v>
          </cell>
        </row>
        <row r="646">
          <cell r="XFC646" t="str">
            <v>ZV8FXUJ5KRMBY4SE</v>
          </cell>
        </row>
        <row r="647">
          <cell r="XFC647" t="str">
            <v>OID6L5S93ZQ148YC</v>
          </cell>
        </row>
        <row r="648">
          <cell r="XFC648" t="str">
            <v>T8D2QWYFO06UE5JA</v>
          </cell>
        </row>
        <row r="649">
          <cell r="XFC649" t="str">
            <v>ZMCOL04XQS3K1V9G</v>
          </cell>
        </row>
        <row r="650">
          <cell r="XFC650" t="str">
            <v>JN2D4B5PK36RAY7Q</v>
          </cell>
        </row>
        <row r="651">
          <cell r="XFC651" t="str">
            <v>HM9QGTB3FYCV1J6P</v>
          </cell>
        </row>
        <row r="652">
          <cell r="XFC652" t="str">
            <v>Z50JH8XGKP4VINYF</v>
          </cell>
        </row>
        <row r="653">
          <cell r="XFC653" t="str">
            <v>UC02ZOL3F47KIMAY</v>
          </cell>
        </row>
        <row r="654">
          <cell r="XFC654" t="str">
            <v>XW85MG146ZKN3OR0</v>
          </cell>
        </row>
        <row r="655">
          <cell r="XFC655" t="str">
            <v>D7YJ4CGT2KIQ80PA</v>
          </cell>
        </row>
        <row r="656">
          <cell r="XFC656" t="str">
            <v>Q9WKJ64ERLUGTMF5</v>
          </cell>
        </row>
        <row r="657">
          <cell r="XFC657" t="str">
            <v>YFPHNU8GJRL3EWMD</v>
          </cell>
        </row>
        <row r="658">
          <cell r="XFC658" t="str">
            <v>O9UMXNJSAV350KIR</v>
          </cell>
        </row>
        <row r="659">
          <cell r="XFC659" t="str">
            <v>MXHNICGLZ52A3YUQ</v>
          </cell>
        </row>
        <row r="660">
          <cell r="XFC660" t="str">
            <v>W9ZC38BXLFAGQSOY</v>
          </cell>
        </row>
        <row r="661">
          <cell r="XFC661" t="str">
            <v>N1RY2AIH4XCTFLVE</v>
          </cell>
        </row>
        <row r="662">
          <cell r="XFC662" t="str">
            <v>D6084XG57O1EASVI</v>
          </cell>
        </row>
        <row r="663">
          <cell r="XFC663" t="str">
            <v>W7S9DUGFMKRH8I4L</v>
          </cell>
        </row>
        <row r="664">
          <cell r="XFC664" t="str">
            <v>OAM9I7QUB0L2TNHE</v>
          </cell>
        </row>
        <row r="665">
          <cell r="XFC665" t="str">
            <v>Z4T8U5NF03JQ2ELC</v>
          </cell>
        </row>
        <row r="666">
          <cell r="XFC666" t="str">
            <v>SVNL8CY6K0ITWGUE</v>
          </cell>
        </row>
        <row r="667">
          <cell r="XFC667" t="str">
            <v>P315KBI8HEV42U69</v>
          </cell>
        </row>
        <row r="668">
          <cell r="XFC668" t="str">
            <v>OFVIY75TNJ3WP0DM</v>
          </cell>
        </row>
        <row r="669">
          <cell r="XFC669" t="str">
            <v>FS57BHJ9O1AUD08C</v>
          </cell>
        </row>
        <row r="670">
          <cell r="XFC670" t="str">
            <v>M2YHK05WZ4LBOFRD</v>
          </cell>
        </row>
        <row r="671">
          <cell r="XFC671" t="str">
            <v>P0SZX4J6KV18D7AO</v>
          </cell>
        </row>
        <row r="672">
          <cell r="XFC672" t="str">
            <v>SK83TEDC7O52P0UX</v>
          </cell>
        </row>
        <row r="673">
          <cell r="XFC673" t="str">
            <v>K1ES6NT9LOYW8G4D</v>
          </cell>
        </row>
        <row r="674">
          <cell r="XFC674" t="str">
            <v>SR6KCAQ4LOUY579M</v>
          </cell>
        </row>
        <row r="675">
          <cell r="XFC675" t="str">
            <v>ESO5WN2YIRX6QA4H</v>
          </cell>
        </row>
        <row r="676">
          <cell r="XFC676" t="str">
            <v>SQ9A2WZ317NREM6G</v>
          </cell>
        </row>
        <row r="677">
          <cell r="XFC677" t="str">
            <v>ASMJ2FO879LB0PEH</v>
          </cell>
        </row>
        <row r="678">
          <cell r="XFC678" t="str">
            <v>SCAE6IYFPXM30RJN</v>
          </cell>
        </row>
        <row r="679">
          <cell r="XFC679" t="str">
            <v>GLOBE746I1YA32WC</v>
          </cell>
        </row>
        <row r="680">
          <cell r="XFC680" t="str">
            <v>BS1CP408K3NFLGUZ</v>
          </cell>
        </row>
        <row r="681">
          <cell r="XFC681" t="str">
            <v>KUR9DFXGAE1HCM3S</v>
          </cell>
        </row>
        <row r="682">
          <cell r="XFC682" t="str">
            <v>AVU4T9BF53SXOC0E</v>
          </cell>
        </row>
        <row r="683">
          <cell r="XFC683" t="str">
            <v>B281F7EU6PKGIYQN</v>
          </cell>
        </row>
        <row r="684">
          <cell r="XFC684" t="str">
            <v>C5JFV3KE6480MLRH</v>
          </cell>
        </row>
        <row r="685">
          <cell r="XFC685" t="str">
            <v>QLV81KB3MGI9ATRC</v>
          </cell>
        </row>
        <row r="686">
          <cell r="XFC686" t="str">
            <v>IDF8WHZVP4C2EG0S</v>
          </cell>
        </row>
        <row r="687">
          <cell r="XFC687" t="str">
            <v>KZ4Q5PMHXC13BSJ7</v>
          </cell>
        </row>
        <row r="688">
          <cell r="XFC688" t="str">
            <v>E93FSCA27TQ5W1LJ</v>
          </cell>
        </row>
        <row r="689">
          <cell r="XFC689" t="str">
            <v>HES9GLYKU7R436P5</v>
          </cell>
        </row>
        <row r="690">
          <cell r="XFC690" t="str">
            <v>ET0GMQ6K9D2ZXB3C</v>
          </cell>
        </row>
        <row r="691">
          <cell r="XFC691" t="str">
            <v>NR6T35E71W4F2JQS</v>
          </cell>
        </row>
        <row r="692">
          <cell r="XFC692" t="str">
            <v>AFHVYUOTD9G1N6KE</v>
          </cell>
        </row>
        <row r="693">
          <cell r="XFC693" t="str">
            <v>PMR4FXZ21I38KNVC</v>
          </cell>
        </row>
        <row r="694">
          <cell r="XFC694" t="str">
            <v>AOVNM684IYFSEWC2</v>
          </cell>
        </row>
        <row r="695">
          <cell r="XFC695" t="str">
            <v>CQGWD3KSZO87YIM0</v>
          </cell>
        </row>
        <row r="696">
          <cell r="XFC696" t="str">
            <v>IORW8JZUB4G6YNVP</v>
          </cell>
        </row>
        <row r="697">
          <cell r="XFC697" t="str">
            <v>WISG42QY03KRP69H</v>
          </cell>
        </row>
        <row r="698">
          <cell r="XFC698" t="str">
            <v>QDG2NX3AELS0RFW8</v>
          </cell>
        </row>
        <row r="699">
          <cell r="XFC699" t="str">
            <v>VMFR761H3Y4T5KCL</v>
          </cell>
        </row>
        <row r="700">
          <cell r="XFC700" t="str">
            <v>UOFEXISG2PHKD57N</v>
          </cell>
        </row>
        <row r="701">
          <cell r="XFC701" t="str">
            <v>NWFR3G6MSBE9K7OL</v>
          </cell>
        </row>
        <row r="702">
          <cell r="XFC702" t="str">
            <v>LIR8GFAP6OE2YCU4</v>
          </cell>
        </row>
        <row r="703">
          <cell r="XFC703" t="str">
            <v>KTMH4O65CPX28VAL</v>
          </cell>
        </row>
        <row r="704">
          <cell r="XFC704" t="str">
            <v>GKZHM6CVDOQSR93N</v>
          </cell>
        </row>
        <row r="705">
          <cell r="XFC705" t="str">
            <v>TYEXKR7C4OIL8BSU</v>
          </cell>
        </row>
        <row r="706">
          <cell r="XFC706" t="str">
            <v>UBTVIO3PC6H4JR5N</v>
          </cell>
        </row>
        <row r="707">
          <cell r="XFC707" t="str">
            <v>GV6JZ5DK8X3FQAUN</v>
          </cell>
        </row>
        <row r="708">
          <cell r="XFC708" t="str">
            <v>KGJ718YC2XZ5IR6O</v>
          </cell>
        </row>
        <row r="709">
          <cell r="XFC709" t="str">
            <v>ZNRJ24FAT3W1B5XH</v>
          </cell>
        </row>
        <row r="710">
          <cell r="XFC710" t="str">
            <v>XUZI0EWAKTCF9D5V</v>
          </cell>
        </row>
        <row r="711">
          <cell r="XFC711" t="str">
            <v>XL1C3URFHNPZ6KBT</v>
          </cell>
        </row>
        <row r="712">
          <cell r="XFC712" t="str">
            <v>NJRTVDC214OM8QYG</v>
          </cell>
        </row>
        <row r="713">
          <cell r="XFC713" t="str">
            <v>P6QUE1IH035VYBO7</v>
          </cell>
        </row>
        <row r="714">
          <cell r="XFC714" t="str">
            <v>W7BD1H9ON6T0E84G</v>
          </cell>
        </row>
        <row r="715">
          <cell r="XFC715" t="str">
            <v>XPWG6JZMHUS1QDA3</v>
          </cell>
        </row>
        <row r="716">
          <cell r="XFC716" t="str">
            <v>TX05YAQB7DVJN1RP</v>
          </cell>
        </row>
        <row r="717">
          <cell r="XFC717" t="str">
            <v>KDLFAU4XW6CMBJ0V</v>
          </cell>
        </row>
        <row r="718">
          <cell r="XFC718" t="str">
            <v>RN0PKU2OL7H9YDZT</v>
          </cell>
        </row>
        <row r="719">
          <cell r="XFC719" t="str">
            <v>WGQ7A9E35DSR0ITK</v>
          </cell>
        </row>
        <row r="720">
          <cell r="XFC720" t="str">
            <v>R41OAIF0ZX7D5EMH</v>
          </cell>
        </row>
        <row r="721">
          <cell r="XFC721" t="str">
            <v>SJH32K69YWCU17TV</v>
          </cell>
        </row>
        <row r="722">
          <cell r="XFC722" t="str">
            <v>QOD8HWBY29NCRI76</v>
          </cell>
        </row>
        <row r="723">
          <cell r="XFC723" t="str">
            <v>J30YWCELFK21UP6Z</v>
          </cell>
        </row>
        <row r="724">
          <cell r="XFC724" t="str">
            <v>FVO2C7NLEJZ5ID84</v>
          </cell>
        </row>
        <row r="725">
          <cell r="XFC725" t="str">
            <v>OZPSXNAKW7I0JYED</v>
          </cell>
        </row>
        <row r="726">
          <cell r="XFC726" t="str">
            <v>BU86K9M2QDRI4NHG</v>
          </cell>
        </row>
        <row r="727">
          <cell r="XFC727" t="str">
            <v>EBA7ZUC3GIW65FYT</v>
          </cell>
        </row>
        <row r="728">
          <cell r="XFC728" t="str">
            <v>TYCBQ3MIUF0R4J7Z</v>
          </cell>
        </row>
        <row r="729">
          <cell r="XFC729" t="str">
            <v>TZYUMKIAOH79CN02</v>
          </cell>
        </row>
        <row r="730">
          <cell r="XFC730" t="str">
            <v>LW2MYGOVI15Z7KX8</v>
          </cell>
        </row>
        <row r="731">
          <cell r="XFC731" t="str">
            <v>ZG09PDKTX3MO46BR</v>
          </cell>
        </row>
        <row r="732">
          <cell r="XFC732" t="str">
            <v>CULFHG8QAI9V2OB6</v>
          </cell>
        </row>
        <row r="733">
          <cell r="XFC733" t="str">
            <v>WU4MKN98JBDF2E0V</v>
          </cell>
        </row>
        <row r="734">
          <cell r="XFC734" t="str">
            <v>O1M857J6AT9W2LQK</v>
          </cell>
        </row>
        <row r="735">
          <cell r="XFC735" t="str">
            <v>B70WJSV52Q4Y3D81</v>
          </cell>
        </row>
        <row r="736">
          <cell r="XFC736" t="str">
            <v>VN8QW5CUB92A1O0R</v>
          </cell>
        </row>
        <row r="737">
          <cell r="XFC737" t="str">
            <v>ONT49J5GD2Z7FRK8</v>
          </cell>
        </row>
        <row r="738">
          <cell r="XFC738" t="str">
            <v>K2TJFPSU9LICRE51</v>
          </cell>
        </row>
        <row r="739">
          <cell r="XFC739" t="str">
            <v>NFE2SCOLPBXR8I1V</v>
          </cell>
        </row>
        <row r="740">
          <cell r="XFC740" t="str">
            <v>TRDW1A2V368XNB04</v>
          </cell>
        </row>
        <row r="741">
          <cell r="XFC741" t="str">
            <v>U4WPN5CJO276K39M</v>
          </cell>
        </row>
        <row r="742">
          <cell r="XFC742" t="str">
            <v>SITGUBDFP054QKOE</v>
          </cell>
        </row>
        <row r="743">
          <cell r="XFC743" t="str">
            <v>M03UKBWADT81N2RV</v>
          </cell>
        </row>
        <row r="744">
          <cell r="XFC744" t="str">
            <v>T16Q73DLKE0OJHX5</v>
          </cell>
        </row>
        <row r="745">
          <cell r="XFC745" t="str">
            <v>FVYO371GBJI2XKMU</v>
          </cell>
        </row>
        <row r="746">
          <cell r="XFC746" t="str">
            <v>A6K9M5TFJQ4VUN2Y</v>
          </cell>
        </row>
        <row r="747">
          <cell r="XFC747" t="str">
            <v>RX10WMSZTN3D5PG4</v>
          </cell>
        </row>
        <row r="748">
          <cell r="XFC748" t="str">
            <v>GKDW49VZ1YNA08EL</v>
          </cell>
        </row>
        <row r="749">
          <cell r="XFC749" t="str">
            <v>TOBSUAIGCJ7N5VKY</v>
          </cell>
        </row>
        <row r="750">
          <cell r="XFC750" t="str">
            <v>O9IL2PC64VKG85AY</v>
          </cell>
        </row>
        <row r="751">
          <cell r="XFC751" t="str">
            <v>YSN9JU80GFXDTCOA</v>
          </cell>
        </row>
        <row r="752">
          <cell r="XFC752" t="str">
            <v>VF3KBSAOHUEN9D1R</v>
          </cell>
        </row>
        <row r="753">
          <cell r="XFC753" t="str">
            <v>V03GEWZPYX1TR94M</v>
          </cell>
        </row>
        <row r="754">
          <cell r="XFC754" t="str">
            <v>BJ2W051TS3MEXOGA</v>
          </cell>
        </row>
        <row r="755">
          <cell r="XFC755" t="str">
            <v>IYT4QPMU8VLJ9SGB</v>
          </cell>
        </row>
        <row r="756">
          <cell r="XFC756" t="str">
            <v>B9XA2NV8P4MF6DQW</v>
          </cell>
        </row>
        <row r="757">
          <cell r="XFC757" t="str">
            <v>I3HR6OMGVYKDSFWQ</v>
          </cell>
        </row>
        <row r="758">
          <cell r="XFC758" t="str">
            <v>OH85DPCSXEB16NJV</v>
          </cell>
        </row>
        <row r="759">
          <cell r="XFC759" t="str">
            <v>ZO2ECUFQIX740AR6</v>
          </cell>
        </row>
        <row r="760">
          <cell r="XFC760" t="str">
            <v>JU0H2E9Z6B5C3NTF</v>
          </cell>
        </row>
        <row r="761">
          <cell r="XFC761" t="str">
            <v>O8DLW2P3KCE0IXFJ</v>
          </cell>
        </row>
        <row r="762">
          <cell r="XFC762" t="str">
            <v>RBQ31TIK6OYWVZAX</v>
          </cell>
        </row>
        <row r="763">
          <cell r="XFC763" t="str">
            <v>HEPTW1O5KZCXLUNS</v>
          </cell>
        </row>
        <row r="764">
          <cell r="XFC764" t="str">
            <v>FYH68Z7U5Q9D3KCJ</v>
          </cell>
        </row>
        <row r="765">
          <cell r="XFC765" t="str">
            <v>WVDS7XFE31RT8GB6</v>
          </cell>
        </row>
        <row r="766">
          <cell r="XFC766" t="str">
            <v>E6R4YCKH8MX7DPUI</v>
          </cell>
        </row>
        <row r="767">
          <cell r="XFC767" t="str">
            <v>QSW72GBNCT60RFVP</v>
          </cell>
        </row>
        <row r="768">
          <cell r="XFC768" t="str">
            <v>E2J3B7UYSXI6AC08</v>
          </cell>
        </row>
        <row r="769">
          <cell r="XFC769" t="str">
            <v>KD571CILVG6R9UMF</v>
          </cell>
        </row>
        <row r="770">
          <cell r="XFC770" t="str">
            <v>I96J8C4SQYK5E0AH</v>
          </cell>
        </row>
        <row r="771">
          <cell r="XFC771" t="str">
            <v>IPTL6NAVFB7CHXO3</v>
          </cell>
        </row>
        <row r="772">
          <cell r="XFC772" t="str">
            <v>MA8C1E79ZNXV3TIQ</v>
          </cell>
        </row>
        <row r="773">
          <cell r="XFC773" t="str">
            <v>LY5NROHKVSZ26BQP</v>
          </cell>
        </row>
        <row r="774">
          <cell r="XFC774" t="str">
            <v>LYV3UTGBZ2AQ7HXO</v>
          </cell>
        </row>
        <row r="775">
          <cell r="XFC775" t="str">
            <v>Z6S91BFENVOJU3PY</v>
          </cell>
        </row>
        <row r="776">
          <cell r="XFC776" t="str">
            <v>U02J8F1NAVTHK43M</v>
          </cell>
        </row>
        <row r="777">
          <cell r="XFC777" t="str">
            <v>N6V0YX2K8DALSEW5</v>
          </cell>
        </row>
        <row r="778">
          <cell r="XFC778" t="str">
            <v>HL8VIS4GN2BU16XD</v>
          </cell>
        </row>
        <row r="779">
          <cell r="XFC779" t="str">
            <v>PN5CI86X1HD29ZSE</v>
          </cell>
        </row>
        <row r="780">
          <cell r="XFC780" t="str">
            <v>DQ0T64M58CRKGE3F</v>
          </cell>
        </row>
        <row r="781">
          <cell r="XFC781" t="str">
            <v>QFO5IPM3L2Y4NU9J</v>
          </cell>
        </row>
        <row r="782">
          <cell r="XFC782" t="str">
            <v>SMDW60BT213HGIK9</v>
          </cell>
        </row>
        <row r="783">
          <cell r="XFC783" t="str">
            <v>FAYM4LQHTZ8UWIV1</v>
          </cell>
        </row>
        <row r="784">
          <cell r="XFC784" t="str">
            <v>V5DJ08BFIPO697YU</v>
          </cell>
        </row>
        <row r="785">
          <cell r="XFC785" t="str">
            <v>ONJE50U7X2MAHR3B</v>
          </cell>
        </row>
        <row r="786">
          <cell r="XFC786" t="str">
            <v>KWJO7RFCHQ1ZU0IE</v>
          </cell>
        </row>
        <row r="787">
          <cell r="XFC787" t="str">
            <v>SRJOQ2MGFD4C75P9</v>
          </cell>
        </row>
        <row r="788">
          <cell r="XFC788" t="str">
            <v>NUAYHGT2BFM06SXV</v>
          </cell>
        </row>
        <row r="789">
          <cell r="XFC789" t="str">
            <v>NTFSC6O1XKDMW9UH</v>
          </cell>
        </row>
        <row r="790">
          <cell r="XFC790" t="str">
            <v>RGYONXHKU1S6PTCI</v>
          </cell>
        </row>
        <row r="791">
          <cell r="XFC791" t="str">
            <v>CWGE1FVHN43XUR62</v>
          </cell>
        </row>
        <row r="792">
          <cell r="XFC792" t="str">
            <v>JMX72C9BILTY0GS6</v>
          </cell>
        </row>
        <row r="793">
          <cell r="XFC793" t="str">
            <v>WTQ91S8MO62EYBAD</v>
          </cell>
        </row>
        <row r="794">
          <cell r="XFC794" t="str">
            <v>NJ97PYHT1F2OMA68</v>
          </cell>
        </row>
        <row r="795">
          <cell r="XFC795" t="str">
            <v>JAZ5MUBY9V7NP31H</v>
          </cell>
        </row>
        <row r="796">
          <cell r="XFC796" t="str">
            <v>ONFU5SXDKV1EYQMC</v>
          </cell>
        </row>
        <row r="797">
          <cell r="XFC797" t="str">
            <v>SZXH4M91FEKCJRIL</v>
          </cell>
        </row>
        <row r="798">
          <cell r="XFC798" t="str">
            <v>DI3RP5T8V6HQAZ9M</v>
          </cell>
        </row>
        <row r="799">
          <cell r="XFC799" t="str">
            <v>K1M8FO46B53IPG90</v>
          </cell>
        </row>
        <row r="800">
          <cell r="XFC800" t="str">
            <v>KCN1IY3M75ZPHXRV</v>
          </cell>
        </row>
        <row r="801">
          <cell r="XFC801" t="str">
            <v>B8IR1NUEW3G6ZO9X</v>
          </cell>
        </row>
        <row r="802">
          <cell r="XFC802" t="str">
            <v>F7V0T4WDY8I3JZ9N</v>
          </cell>
        </row>
        <row r="803">
          <cell r="XFC803" t="str">
            <v>L54B2P0QXSAJTREK</v>
          </cell>
        </row>
        <row r="804">
          <cell r="XFC804" t="str">
            <v>VLNT1GZC2UX86F9K</v>
          </cell>
        </row>
        <row r="805">
          <cell r="XFC805" t="str">
            <v>OUA7G1M9YCTHW43N</v>
          </cell>
        </row>
        <row r="806">
          <cell r="XFC806" t="str">
            <v>FT96JM2Q5YV4RHLX</v>
          </cell>
        </row>
        <row r="807">
          <cell r="XFC807" t="str">
            <v>WEDS2TVONX9AQC63</v>
          </cell>
        </row>
        <row r="808">
          <cell r="XFC808" t="str">
            <v>UJDVZL03GC71QSWR</v>
          </cell>
        </row>
        <row r="809">
          <cell r="XFC809" t="str">
            <v>KG30OTFCX4ZJRMBV</v>
          </cell>
        </row>
        <row r="810">
          <cell r="XFC810" t="str">
            <v>HS7EYFNGT031D8OL</v>
          </cell>
        </row>
        <row r="811">
          <cell r="XFC811" t="str">
            <v>KM98RI2GO3LNES17</v>
          </cell>
        </row>
        <row r="812">
          <cell r="XFC812" t="str">
            <v>OD51P9T6G32IXVQ0</v>
          </cell>
        </row>
        <row r="813">
          <cell r="XFC813" t="str">
            <v>TRQSG41V2BIPX97U</v>
          </cell>
        </row>
        <row r="814">
          <cell r="XFC814" t="str">
            <v>BXWC4P07AKFJ6HYV</v>
          </cell>
        </row>
        <row r="815">
          <cell r="XFC815" t="str">
            <v>ET0B7WCUZ932HARV</v>
          </cell>
        </row>
        <row r="816">
          <cell r="XFC816" t="str">
            <v>D6OX1GYAT3L8N7BU</v>
          </cell>
        </row>
        <row r="817">
          <cell r="XFC817" t="str">
            <v>E1HDGP7K2S03CW9X</v>
          </cell>
        </row>
        <row r="818">
          <cell r="XFC818" t="str">
            <v>BRIDP7FLX68HNSKJ</v>
          </cell>
        </row>
        <row r="819">
          <cell r="XFC819" t="str">
            <v>KZ0DHV9TY5ES2MRB</v>
          </cell>
        </row>
        <row r="820">
          <cell r="XFC820" t="str">
            <v>S03YGBXQ86P4EMV9</v>
          </cell>
        </row>
        <row r="821">
          <cell r="XFC821" t="str">
            <v>PJB02WOIN5KETMUH</v>
          </cell>
        </row>
        <row r="822">
          <cell r="XFC822" t="str">
            <v>HKU60SJ159YFQBRW</v>
          </cell>
        </row>
        <row r="823">
          <cell r="XFC823" t="str">
            <v>ZXF7W18HD0A62Y3G</v>
          </cell>
        </row>
        <row r="824">
          <cell r="XFC824" t="str">
            <v>K85VA3MYF4WOH0IU</v>
          </cell>
        </row>
        <row r="825">
          <cell r="XFC825" t="str">
            <v>T8PDG0J42BIM5XCV</v>
          </cell>
        </row>
        <row r="826">
          <cell r="XFC826" t="str">
            <v>MQA65GZJPWHLX9B2</v>
          </cell>
        </row>
        <row r="827">
          <cell r="XFC827" t="str">
            <v>K0TPV3C58IGZ74F6</v>
          </cell>
        </row>
        <row r="828">
          <cell r="XFC828" t="str">
            <v>VENA50UOGR4QIM2B</v>
          </cell>
        </row>
        <row r="829">
          <cell r="XFC829" t="str">
            <v>HG3ZMPVFAJ7XB580</v>
          </cell>
        </row>
        <row r="830">
          <cell r="XFC830" t="str">
            <v>BJQOL2Y98D3741C5</v>
          </cell>
        </row>
        <row r="831">
          <cell r="XFC831" t="str">
            <v>DAKFCP75WUZ2RXNE</v>
          </cell>
        </row>
        <row r="832">
          <cell r="XFC832" t="str">
            <v>BO1U9JXER03VHKWT</v>
          </cell>
        </row>
        <row r="833">
          <cell r="XFC833" t="str">
            <v>RKQ437ICE8YVAZLJ</v>
          </cell>
        </row>
        <row r="834">
          <cell r="XFC834" t="str">
            <v>RT7928PHMIWANDVE</v>
          </cell>
        </row>
        <row r="835">
          <cell r="XFC835" t="str">
            <v>T6NHF0G1PBWZIC4U</v>
          </cell>
        </row>
        <row r="836">
          <cell r="XFC836" t="str">
            <v>N0ATFE15YPCROL3K</v>
          </cell>
        </row>
        <row r="837">
          <cell r="XFC837" t="str">
            <v>XZ1T293WBEHJ46A8</v>
          </cell>
        </row>
        <row r="838">
          <cell r="XFC838" t="str">
            <v>R2OY9E7FSGXK6VJ5</v>
          </cell>
        </row>
        <row r="839">
          <cell r="XFC839" t="str">
            <v>D3FMWJPB4TE2OVZS</v>
          </cell>
        </row>
        <row r="840">
          <cell r="XFC840" t="str">
            <v>DYQB0N1E7V4AJ68X</v>
          </cell>
        </row>
        <row r="841">
          <cell r="XFC841" t="str">
            <v>JFY169O4D50X7U38</v>
          </cell>
        </row>
        <row r="842">
          <cell r="XFC842" t="str">
            <v>ZJPDAV25HCNGTXSM</v>
          </cell>
        </row>
        <row r="843">
          <cell r="XFC843" t="str">
            <v>O259KM6JS0U1RXTG</v>
          </cell>
        </row>
        <row r="844">
          <cell r="XFC844" t="str">
            <v>T09KGEA8YF1HPUCB</v>
          </cell>
        </row>
        <row r="845">
          <cell r="XFC845" t="str">
            <v>HDXQMZJE5GRT2YU7</v>
          </cell>
        </row>
        <row r="846">
          <cell r="XFC846" t="str">
            <v>V415L7OXQDBZRFP9</v>
          </cell>
        </row>
        <row r="847">
          <cell r="XFC847" t="str">
            <v>N17LAKT9VBH0Z2EW</v>
          </cell>
        </row>
        <row r="848">
          <cell r="XFC848" t="str">
            <v>ADUX6J0R17KB4L9W</v>
          </cell>
        </row>
        <row r="849">
          <cell r="XFC849" t="str">
            <v>BM9DNU1ZQH3LPITW</v>
          </cell>
        </row>
        <row r="850">
          <cell r="XFC850" t="str">
            <v>WIC4BKQ38RLOG7VP</v>
          </cell>
        </row>
        <row r="851">
          <cell r="XFC851" t="str">
            <v>C2M6R9JFQD1INV3O</v>
          </cell>
        </row>
        <row r="852">
          <cell r="XFC852" t="str">
            <v>K4WQ9YJDMV5CSG7F</v>
          </cell>
        </row>
        <row r="853">
          <cell r="XFC853" t="str">
            <v>FMTI4XK5OWC3YLDJ</v>
          </cell>
        </row>
        <row r="854">
          <cell r="XFC854" t="str">
            <v>EHB8Y4LNG2TM1ZFP</v>
          </cell>
        </row>
        <row r="855">
          <cell r="XFC855" t="str">
            <v>GIB6TVCUQ1O84SD0</v>
          </cell>
        </row>
        <row r="856">
          <cell r="XFC856" t="str">
            <v>E4BIK92T760L85JY</v>
          </cell>
        </row>
        <row r="857">
          <cell r="XFC857" t="str">
            <v>RFQ425ZS3C1A96U7</v>
          </cell>
        </row>
        <row r="858">
          <cell r="XFC858" t="str">
            <v>SMRUB3CL1DFKHN5T</v>
          </cell>
        </row>
        <row r="859">
          <cell r="XFC859" t="str">
            <v>LTXFSEZ5GYC6WAM3</v>
          </cell>
        </row>
        <row r="860">
          <cell r="XFC860" t="str">
            <v>U5L6IFZ7TV1GJWCP</v>
          </cell>
        </row>
        <row r="861">
          <cell r="XFC861" t="str">
            <v>JMXT5DQY0GNKOLHW</v>
          </cell>
        </row>
        <row r="862">
          <cell r="XFC862" t="str">
            <v>XCBZ9QGDO8H65427</v>
          </cell>
        </row>
        <row r="863">
          <cell r="XFC863" t="str">
            <v>E1D73GFM0SC8LZBN</v>
          </cell>
        </row>
        <row r="864">
          <cell r="XFC864" t="str">
            <v>YEKJZGPNDXVSMB2W</v>
          </cell>
        </row>
        <row r="865">
          <cell r="XFC865" t="str">
            <v>B7R85XS1H94DNKAQ</v>
          </cell>
        </row>
        <row r="866">
          <cell r="XFC866" t="str">
            <v>IH9DTB581PAV7FM2</v>
          </cell>
        </row>
        <row r="867">
          <cell r="XFC867" t="str">
            <v>SNIFYP7EBRL18HG3</v>
          </cell>
        </row>
        <row r="868">
          <cell r="XFC868" t="str">
            <v>WY9O7LJP50TN4ISZ</v>
          </cell>
        </row>
        <row r="869">
          <cell r="XFC869" t="str">
            <v>V1T3XEZ2NKQW8Y6A</v>
          </cell>
        </row>
        <row r="870">
          <cell r="XFC870" t="str">
            <v>JDMTO9A7UKWEVL0P</v>
          </cell>
        </row>
        <row r="871">
          <cell r="XFC871" t="str">
            <v>ZR2HTM0FYD4Q981A</v>
          </cell>
        </row>
        <row r="872">
          <cell r="XFC872" t="str">
            <v>GZ8TP1EYCSD92JR6</v>
          </cell>
        </row>
        <row r="873">
          <cell r="XFC873" t="str">
            <v>VE63QKOAJT95M8ZL</v>
          </cell>
        </row>
        <row r="874">
          <cell r="XFC874" t="str">
            <v>E2Z3UG7WY1CAVBNQ</v>
          </cell>
        </row>
        <row r="875">
          <cell r="XFC875" t="str">
            <v>K6HFX51JPDA9T8SE</v>
          </cell>
        </row>
        <row r="876">
          <cell r="XFC876" t="str">
            <v>NZ9PGYJ2ATR3K7U4</v>
          </cell>
        </row>
        <row r="877">
          <cell r="XFC877" t="str">
            <v>YOHC3FNZ62P4KMXQ</v>
          </cell>
        </row>
        <row r="878">
          <cell r="XFC878" t="str">
            <v>T7K9X03EWSPJOYMR</v>
          </cell>
        </row>
        <row r="879">
          <cell r="XFC879" t="str">
            <v>CEUPYBQV1ZD8S2JG</v>
          </cell>
        </row>
        <row r="880">
          <cell r="XFC880" t="str">
            <v>BEGQ4URX3NK7VT6Y</v>
          </cell>
        </row>
        <row r="881">
          <cell r="XFC881" t="str">
            <v>PRA49HD2O7YNKESV</v>
          </cell>
        </row>
        <row r="882">
          <cell r="XFC882" t="str">
            <v>PVK4HBLZ2GX7OE63</v>
          </cell>
        </row>
        <row r="883">
          <cell r="XFC883" t="str">
            <v>M542UH13W0X79IA8</v>
          </cell>
        </row>
        <row r="884">
          <cell r="XFC884" t="str">
            <v>WE9OKIYQX8P07GZB</v>
          </cell>
        </row>
        <row r="885">
          <cell r="XFC885" t="str">
            <v>KBZCOXN0U749F2GQ</v>
          </cell>
        </row>
        <row r="886">
          <cell r="XFC886" t="str">
            <v>B4FSUC8W2GV1DYTO</v>
          </cell>
        </row>
        <row r="887">
          <cell r="XFC887" t="str">
            <v>DJNTC96F4OW0UE73</v>
          </cell>
        </row>
        <row r="888">
          <cell r="XFC888" t="str">
            <v>FB7RL9G4U2Y1QDSK</v>
          </cell>
        </row>
        <row r="889">
          <cell r="XFC889" t="str">
            <v>FMARLS5C93KY20EU</v>
          </cell>
        </row>
        <row r="890">
          <cell r="XFC890" t="str">
            <v>JUL3FK9IE6VBO4H8</v>
          </cell>
        </row>
        <row r="891">
          <cell r="XFC891" t="str">
            <v>W4LY8K73EHV2ZXMR</v>
          </cell>
        </row>
        <row r="892">
          <cell r="XFC892" t="str">
            <v>YGVJTIW3Q51PROF4</v>
          </cell>
        </row>
        <row r="893">
          <cell r="XFC893" t="str">
            <v>EMCW4OTH1G50SJV9</v>
          </cell>
        </row>
        <row r="894">
          <cell r="XFC894" t="str">
            <v>AMO1X40CVZB6952U</v>
          </cell>
        </row>
        <row r="895">
          <cell r="XFC895" t="str">
            <v>OSX0EVKA9H5B648W</v>
          </cell>
        </row>
        <row r="896">
          <cell r="XFC896" t="str">
            <v>LCN5TIAQBH8G724F</v>
          </cell>
        </row>
        <row r="897">
          <cell r="XFC897" t="str">
            <v>OD38MHB5EUSR4WCV</v>
          </cell>
        </row>
        <row r="898">
          <cell r="XFC898" t="str">
            <v>SWZVP2BN6O50UF9G</v>
          </cell>
        </row>
        <row r="899">
          <cell r="XFC899" t="str">
            <v>THSXU46Y03F2PIZD</v>
          </cell>
        </row>
        <row r="900">
          <cell r="XFC900" t="str">
            <v>Z6Y8SQOK1J0CNFBU</v>
          </cell>
        </row>
        <row r="901">
          <cell r="XFC901" t="str">
            <v>TMI9Z4YB7Q082KXE</v>
          </cell>
        </row>
        <row r="902">
          <cell r="XFC902" t="str">
            <v>CGM6R1NAETOK0PZ4</v>
          </cell>
        </row>
        <row r="903">
          <cell r="XFC903" t="str">
            <v>HL2DA0KQ5RMZW9TE</v>
          </cell>
        </row>
        <row r="904">
          <cell r="XFC904" t="str">
            <v>KOXD9A4QNH8C2RV6</v>
          </cell>
        </row>
        <row r="905">
          <cell r="XFC905" t="str">
            <v>J6ACEW5TR8P3MO2H</v>
          </cell>
        </row>
        <row r="906">
          <cell r="XFC906" t="str">
            <v>K1RGP7ULZSVA5QEJ</v>
          </cell>
        </row>
        <row r="907">
          <cell r="XFC907" t="str">
            <v>SWO29DRJVIQK51Z8</v>
          </cell>
        </row>
        <row r="908">
          <cell r="XFC908" t="str">
            <v>RVJ24P8E9QHSGAIF</v>
          </cell>
        </row>
        <row r="909">
          <cell r="XFC909" t="str">
            <v>IY0K8AMOUE9NSZRJ</v>
          </cell>
        </row>
        <row r="910">
          <cell r="XFC910" t="str">
            <v>VU8QHR25KW3EBL9I</v>
          </cell>
        </row>
        <row r="911">
          <cell r="XFC911" t="str">
            <v>YJV62GQI7W4ZETOD</v>
          </cell>
        </row>
        <row r="912">
          <cell r="XFC912" t="str">
            <v>U5062FNQ4IL7GKVT</v>
          </cell>
        </row>
        <row r="913">
          <cell r="XFC913" t="str">
            <v>Y7HU43NI18VEJCMP</v>
          </cell>
        </row>
        <row r="914">
          <cell r="XFC914" t="str">
            <v>SE2CMI7QYFKPGU8O</v>
          </cell>
        </row>
        <row r="915">
          <cell r="XFC915" t="str">
            <v>VISOMXGEUA16PW3H</v>
          </cell>
        </row>
        <row r="916">
          <cell r="XFC916" t="str">
            <v>HNMS4GD97O82CLWB</v>
          </cell>
        </row>
        <row r="917">
          <cell r="XFC917" t="str">
            <v>OYNRP1CZBMK4S693</v>
          </cell>
        </row>
        <row r="918">
          <cell r="XFC918" t="str">
            <v>J5TKGSZ4N3HLBWDU</v>
          </cell>
        </row>
        <row r="919">
          <cell r="XFC919" t="str">
            <v>DJCS86329OBNA0HL</v>
          </cell>
        </row>
        <row r="920">
          <cell r="XFC920" t="str">
            <v>Z3Q9VKXEAFT2MDI5</v>
          </cell>
        </row>
        <row r="921">
          <cell r="XFC921" t="str">
            <v>UOS802PJQX37YLRK</v>
          </cell>
        </row>
        <row r="922">
          <cell r="XFC922" t="str">
            <v>RXK7E20A5DGO98N4</v>
          </cell>
        </row>
        <row r="923">
          <cell r="XFC923" t="str">
            <v>X5EJGRCU9SZ0Y7FQ</v>
          </cell>
        </row>
        <row r="924">
          <cell r="XFC924" t="str">
            <v>YVD8R52Q0OCMSJXL</v>
          </cell>
        </row>
        <row r="925">
          <cell r="XFC925" t="str">
            <v>Z5O4B37IDMGN2HUA</v>
          </cell>
        </row>
        <row r="926">
          <cell r="XFC926" t="str">
            <v>Y6XH0MP3OJS1T92F</v>
          </cell>
        </row>
        <row r="927">
          <cell r="XFC927" t="str">
            <v>S3NDBLIK7OJU8RMY</v>
          </cell>
        </row>
        <row r="928">
          <cell r="XFC928" t="str">
            <v>L81XDQG5C3Z04AP6</v>
          </cell>
        </row>
        <row r="929">
          <cell r="XFC929" t="str">
            <v>ZOW6YCE8UAHLRI1D</v>
          </cell>
        </row>
        <row r="930">
          <cell r="XFC930" t="str">
            <v>JBKDO58GZL1WH3QP</v>
          </cell>
        </row>
        <row r="931">
          <cell r="XFC931" t="str">
            <v>SZ742VDA0KCYFHJ1</v>
          </cell>
        </row>
        <row r="932">
          <cell r="XFC932" t="str">
            <v>TI62QHYA7PWMBSJ1</v>
          </cell>
        </row>
        <row r="933">
          <cell r="XFC933" t="str">
            <v>VE9N2D0IP4TO1A7S</v>
          </cell>
        </row>
        <row r="934">
          <cell r="XFC934" t="str">
            <v>KQ8AR64JVGICEDL2</v>
          </cell>
        </row>
        <row r="935">
          <cell r="XFC935" t="str">
            <v>Z7E8J3OU1L420C9D</v>
          </cell>
        </row>
        <row r="936">
          <cell r="XFC936" t="str">
            <v>G8TDREMCJ4BFQY5K</v>
          </cell>
        </row>
        <row r="937">
          <cell r="XFC937" t="str">
            <v>KXS6074I9QF2ATBH</v>
          </cell>
        </row>
        <row r="938">
          <cell r="XFC938" t="str">
            <v>BL3SY9X7GCNR0WF1</v>
          </cell>
        </row>
        <row r="939">
          <cell r="XFC939" t="str">
            <v>YBT527LEVXQJ1F0C</v>
          </cell>
        </row>
        <row r="940">
          <cell r="XFC940" t="str">
            <v>RE76H3MCZOITYW1N</v>
          </cell>
        </row>
        <row r="941">
          <cell r="XFC941" t="str">
            <v>Z31COKHAW4MUR860</v>
          </cell>
        </row>
        <row r="942">
          <cell r="XFC942" t="str">
            <v>ITW1A742JC5XZQUS</v>
          </cell>
        </row>
        <row r="943">
          <cell r="XFC943" t="str">
            <v>G1T7NJFEKA2IPMOZ</v>
          </cell>
        </row>
        <row r="944">
          <cell r="XFC944" t="str">
            <v>AJX38TV6SB7DC0IG</v>
          </cell>
        </row>
        <row r="945">
          <cell r="XFC945" t="str">
            <v>PDQMVOE1YFLR7ZB5</v>
          </cell>
        </row>
        <row r="946">
          <cell r="XFC946" t="str">
            <v>BFKVTM8D5G1H9NQP</v>
          </cell>
        </row>
        <row r="947">
          <cell r="XFC947" t="str">
            <v>W9VA038SN6E7O54Z</v>
          </cell>
        </row>
        <row r="948">
          <cell r="XFC948" t="str">
            <v>FPTJV57KY3UOIB6R</v>
          </cell>
        </row>
        <row r="949">
          <cell r="XFC949" t="str">
            <v>VANLEWTM5QU9IZHD</v>
          </cell>
        </row>
        <row r="950">
          <cell r="XFC950" t="str">
            <v>TYN2G74U6391WFVO</v>
          </cell>
        </row>
        <row r="951">
          <cell r="XFC951" t="str">
            <v>KW95PY2XV170C3QF</v>
          </cell>
        </row>
        <row r="952">
          <cell r="XFC952" t="str">
            <v>V9YRUJQ8I7B2Z3L5</v>
          </cell>
        </row>
        <row r="953">
          <cell r="XFC953" t="str">
            <v>M43NEO6I1PK2H9RW</v>
          </cell>
        </row>
        <row r="954">
          <cell r="XFC954" t="str">
            <v>VBSNITQPJ1X52DC4</v>
          </cell>
        </row>
        <row r="955">
          <cell r="XFC955" t="str">
            <v>SKJWNLFRDH25VTCA</v>
          </cell>
        </row>
        <row r="956">
          <cell r="XFC956" t="str">
            <v>E72NSWUB31TGXZFA</v>
          </cell>
        </row>
        <row r="957">
          <cell r="XFC957" t="str">
            <v>H6XQI2AL1V75YR40</v>
          </cell>
        </row>
        <row r="958">
          <cell r="XFC958" t="str">
            <v>USG4F85MK1I7JVDC</v>
          </cell>
        </row>
        <row r="959">
          <cell r="XFC959" t="str">
            <v>EVT2BNXJZ3GQU7M6</v>
          </cell>
        </row>
        <row r="960">
          <cell r="XFC960" t="str">
            <v>TDY57VLWE9J2AMZ1</v>
          </cell>
        </row>
        <row r="961">
          <cell r="XFC961" t="str">
            <v>WNAHEBJ8397RL2IT</v>
          </cell>
        </row>
        <row r="962">
          <cell r="XFC962" t="str">
            <v>SYJZV0Q6N2B3R17A</v>
          </cell>
        </row>
        <row r="963">
          <cell r="XFC963" t="str">
            <v>JHB6AS1GQDTO0R3L</v>
          </cell>
        </row>
        <row r="964">
          <cell r="XFC964" t="str">
            <v>ZOA27E9LPCBJH41D</v>
          </cell>
        </row>
        <row r="965">
          <cell r="XFC965" t="str">
            <v>OW1UF9JQ4AVH8L5R</v>
          </cell>
        </row>
        <row r="966">
          <cell r="XFC966" t="str">
            <v>Y725E40ORITFL8KX</v>
          </cell>
        </row>
        <row r="967">
          <cell r="XFC967" t="str">
            <v>GN0K31EHVI2XTOMF</v>
          </cell>
        </row>
        <row r="968">
          <cell r="XFC968" t="str">
            <v>CIU1LA6JQSBE5XH7</v>
          </cell>
        </row>
        <row r="969">
          <cell r="XFC969" t="str">
            <v>U6NK21JRZDQPAHSX</v>
          </cell>
        </row>
        <row r="970">
          <cell r="XFC970" t="str">
            <v>MF7H49QEV0I2GNYW</v>
          </cell>
        </row>
        <row r="971">
          <cell r="XFC971" t="str">
            <v>C48OEHGPY7Q35UMD</v>
          </cell>
        </row>
        <row r="972">
          <cell r="XFC972" t="str">
            <v>RVU1Q962CME8XHF7</v>
          </cell>
        </row>
        <row r="973">
          <cell r="XFC973" t="str">
            <v>I4MSXO9L7N06YWFH</v>
          </cell>
        </row>
        <row r="974">
          <cell r="XFC974" t="str">
            <v>CQFXAV4PYDMZ7NIW</v>
          </cell>
        </row>
        <row r="975">
          <cell r="XFC975" t="str">
            <v>P7XODUZS92KWY15H</v>
          </cell>
        </row>
        <row r="976">
          <cell r="XFC976" t="str">
            <v>XGM173YF0IOLPW5B</v>
          </cell>
        </row>
        <row r="977">
          <cell r="XFC977" t="str">
            <v>EIF2QV6HUL7S1CBD</v>
          </cell>
        </row>
        <row r="978">
          <cell r="XFC978" t="str">
            <v>D95LTPFIE0R4HONQ</v>
          </cell>
        </row>
        <row r="979">
          <cell r="XFC979" t="str">
            <v>WOV0QH3KPEGB751R</v>
          </cell>
        </row>
        <row r="980">
          <cell r="XFC980" t="str">
            <v>T1649UHVIED8B53A</v>
          </cell>
        </row>
        <row r="981">
          <cell r="XFC981" t="str">
            <v>SJ1360QGPC2I5UXZ</v>
          </cell>
        </row>
        <row r="982">
          <cell r="XFC982" t="str">
            <v>VPYDGTRLU6M8J37S</v>
          </cell>
        </row>
        <row r="983">
          <cell r="XFC983" t="str">
            <v>APID84XNYL0C59O1</v>
          </cell>
        </row>
        <row r="984">
          <cell r="XFC984" t="str">
            <v>X7V3ASW49TEOUBQG</v>
          </cell>
        </row>
        <row r="985">
          <cell r="XFC985" t="str">
            <v>V691QG7BWC54TA8X</v>
          </cell>
        </row>
        <row r="986">
          <cell r="XFC986" t="str">
            <v>D90NAZTPXHMKVR54</v>
          </cell>
        </row>
        <row r="987">
          <cell r="XFC987" t="str">
            <v>R6APMV379U415CS8</v>
          </cell>
        </row>
        <row r="988">
          <cell r="XFC988" t="str">
            <v>V4TCGM2H17D06BFP</v>
          </cell>
        </row>
        <row r="989">
          <cell r="XFC989" t="str">
            <v>H8C1BT6YRV54OADZ</v>
          </cell>
        </row>
        <row r="990">
          <cell r="XFC990" t="str">
            <v>NPCX7OLZGFQVMA2Y</v>
          </cell>
        </row>
        <row r="991">
          <cell r="XFC991" t="str">
            <v>UQG5HC864L2PNFRY</v>
          </cell>
        </row>
        <row r="992">
          <cell r="XFC992" t="str">
            <v>QXH6N9350CJBG2A4</v>
          </cell>
        </row>
        <row r="993">
          <cell r="XFC993" t="str">
            <v>UMDSHVY2IP0E175J</v>
          </cell>
        </row>
        <row r="994">
          <cell r="XFC994" t="str">
            <v>D26KVT0L9UWY5HZO</v>
          </cell>
        </row>
        <row r="995">
          <cell r="XFC995" t="str">
            <v>UI3EQ8GK5FZH2WRN</v>
          </cell>
        </row>
        <row r="996">
          <cell r="XFC996" t="str">
            <v>YP0AMON1HFT943ZD</v>
          </cell>
        </row>
        <row r="997">
          <cell r="XFC997" t="str">
            <v>AG25JERCZ1VSWI3Q</v>
          </cell>
        </row>
        <row r="998">
          <cell r="XFC998" t="str">
            <v>Q50EWPMGOHDZF38Y</v>
          </cell>
        </row>
        <row r="999">
          <cell r="XFC999" t="str">
            <v>LXD25ZJ8W0BI3R7C</v>
          </cell>
        </row>
        <row r="1000">
          <cell r="XFC1000" t="str">
            <v>P5U1SI9XA084WC2Y</v>
          </cell>
        </row>
        <row r="1001">
          <cell r="XFC1001" t="str">
            <v>N8C3RGY16PKZJ249</v>
          </cell>
        </row>
        <row r="1002">
          <cell r="XFC1002" t="str">
            <v>FNMXEPI8AKS6G3UJ</v>
          </cell>
        </row>
        <row r="1003">
          <cell r="XFC1003" t="str">
            <v>YIHRGL98A1BVTX2M</v>
          </cell>
        </row>
        <row r="1004">
          <cell r="XFC1004" t="str">
            <v>FA570T1QOLJMR3YD</v>
          </cell>
        </row>
        <row r="1005">
          <cell r="XFC1005" t="str">
            <v>TN2KWPU9XSIRA18M</v>
          </cell>
        </row>
        <row r="1006">
          <cell r="XFC1006" t="str">
            <v>T10Z35BP4ICY8NK6</v>
          </cell>
        </row>
        <row r="1007">
          <cell r="XFC1007" t="str">
            <v>J08SVM3KCGTA5X4B</v>
          </cell>
        </row>
        <row r="1008">
          <cell r="XFC1008" t="str">
            <v>DQ43VGR0AJMCZSN2</v>
          </cell>
        </row>
        <row r="1009">
          <cell r="XFC1009" t="str">
            <v>D7C6KUL0ZY9TJ8IF</v>
          </cell>
        </row>
        <row r="1010">
          <cell r="XFC1010" t="str">
            <v>BZPGA0NRYQF5L28V</v>
          </cell>
        </row>
        <row r="1011">
          <cell r="XFC1011" t="str">
            <v>O1PFVXN38ZQUG5LE</v>
          </cell>
        </row>
        <row r="1012">
          <cell r="XFC1012" t="str">
            <v>NJ1ZT4E07UQD596Y</v>
          </cell>
        </row>
        <row r="1013">
          <cell r="XFC1013" t="str">
            <v>CO976R4SZ8FPY15N</v>
          </cell>
        </row>
        <row r="1014">
          <cell r="XFC1014" t="str">
            <v>W0Z3E5QO9LYMJCA7</v>
          </cell>
        </row>
        <row r="1015">
          <cell r="XFC1015" t="str">
            <v>ORWMEVYN246IF95S</v>
          </cell>
        </row>
        <row r="1016">
          <cell r="XFC1016" t="str">
            <v>VT2DF1MKJL03O6W5</v>
          </cell>
        </row>
        <row r="1017">
          <cell r="XFC1017" t="str">
            <v>XCNGS8MOYDJ1R0Z3</v>
          </cell>
        </row>
        <row r="1018">
          <cell r="XFC1018" t="str">
            <v>K7VCNRXTLOQ4Y1H2</v>
          </cell>
        </row>
        <row r="1019">
          <cell r="XFC1019" t="str">
            <v>P1OF9QDX05EKUZYV</v>
          </cell>
        </row>
      </sheetData>
      <sheetData sheetId="1"/>
      <sheetData sheetId="2">
        <row r="5">
          <cell r="C5" t="str">
            <v>ADRIAN AL FANDI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"/>
      <sheetName val="PD"/>
      <sheetName val="MP"/>
      <sheetName val="KKM"/>
      <sheetName val="KI-12"/>
      <sheetName val="KDU"/>
      <sheetName val="KI-3"/>
      <sheetName val="KI-4"/>
      <sheetName val="NKI-1"/>
      <sheetName val="NKI-2"/>
      <sheetName val="P1"/>
      <sheetName val="P2"/>
      <sheetName val="P3"/>
      <sheetName val="P4"/>
      <sheetName val="P5"/>
      <sheetName val="P6"/>
      <sheetName val="P7"/>
      <sheetName val="K1"/>
      <sheetName val="K2"/>
      <sheetName val="K3"/>
      <sheetName val="K4"/>
      <sheetName val="K5"/>
      <sheetName val="K6"/>
      <sheetName val="K7"/>
      <sheetName val="PA1"/>
      <sheetName val="PA2"/>
      <sheetName val="PA3"/>
      <sheetName val="PA4"/>
      <sheetName val="PA5"/>
      <sheetName val="PM1"/>
      <sheetName val="PM2"/>
      <sheetName val="PM3"/>
      <sheetName val="KA1"/>
      <sheetName val="KA2"/>
      <sheetName val="KA3"/>
      <sheetName val="KA4"/>
      <sheetName val="KA5"/>
      <sheetName val="KM1"/>
      <sheetName val="KM2"/>
      <sheetName val="KM3"/>
      <sheetName val="XTR"/>
      <sheetName val="DN"/>
      <sheetName val="RC"/>
      <sheetName val="RI"/>
      <sheetName val="RB"/>
      <sheetName val="SR"/>
      <sheetName val="Mahfud"/>
    </sheetNames>
    <sheetDataSet>
      <sheetData sheetId="0" refreshError="1"/>
      <sheetData sheetId="1">
        <row r="2">
          <cell r="B2" t="str">
            <v>NIS</v>
          </cell>
          <cell r="C2" t="str">
            <v>NISN</v>
          </cell>
          <cell r="D2" t="str">
            <v>NAMA</v>
          </cell>
          <cell r="E2" t="str">
            <v>TEMPAT LAHIR</v>
          </cell>
          <cell r="F2" t="str">
            <v>TANGGAL LAHIR</v>
          </cell>
          <cell r="G2" t="str">
            <v>JENIS KELAMIN</v>
          </cell>
          <cell r="H2" t="str">
            <v>AGAMA</v>
          </cell>
          <cell r="I2" t="str">
            <v>PENDIDIKAN SEBELUMNYA</v>
          </cell>
          <cell r="J2" t="str">
            <v>ALAMAT</v>
          </cell>
          <cell r="K2" t="str">
            <v>NAMA AYAH</v>
          </cell>
          <cell r="L2" t="str">
            <v>NAMA IBU</v>
          </cell>
          <cell r="M2" t="str">
            <v>PEKERJAAN AYAH</v>
          </cell>
          <cell r="N2" t="str">
            <v>PEKERJAAN IBU</v>
          </cell>
          <cell r="O2" t="str">
            <v>ALAMAT ORTU JALAN</v>
          </cell>
          <cell r="P2" t="str">
            <v>ALAMAT ORTU KELURAHAN</v>
          </cell>
          <cell r="Q2" t="str">
            <v>ALAMAT ORTU KECAMATAN</v>
          </cell>
          <cell r="R2" t="str">
            <v>ALAMAT ORTU KABUPATEN</v>
          </cell>
          <cell r="S2" t="str">
            <v>ALAMAT ORTU PROPINSI</v>
          </cell>
          <cell r="T2" t="str">
            <v>NAMA WALI</v>
          </cell>
          <cell r="U2" t="str">
            <v>PEKERJAAN WALI</v>
          </cell>
          <cell r="V2" t="str">
            <v>ALAMAT WALI</v>
          </cell>
        </row>
        <row r="3">
          <cell r="B3" t="str">
            <v>0592</v>
          </cell>
          <cell r="D3" t="str">
            <v>ABRAN GHAFFARI</v>
          </cell>
        </row>
        <row r="4">
          <cell r="D4" t="str">
            <v>ADILLA NUR ASY-SYIFA</v>
          </cell>
        </row>
        <row r="5">
          <cell r="D5" t="str">
            <v>AFIQ SYAIFUL IKROM</v>
          </cell>
        </row>
        <row r="6">
          <cell r="D6" t="str">
            <v>AHMED HUMAM ALFIKAR</v>
          </cell>
        </row>
        <row r="7">
          <cell r="D7" t="str">
            <v>AMALIA NURHANDAYANI</v>
          </cell>
        </row>
        <row r="8">
          <cell r="D8" t="str">
            <v>ARYO WAHYUDI</v>
          </cell>
        </row>
        <row r="9">
          <cell r="D9" t="str">
            <v>DHIAURRAHMAN</v>
          </cell>
        </row>
        <row r="10">
          <cell r="D10" t="str">
            <v>FAHRI IMANNUDDIN</v>
          </cell>
        </row>
        <row r="11">
          <cell r="D11" t="str">
            <v>IKHSAN FATURRAHMAN</v>
          </cell>
        </row>
        <row r="12">
          <cell r="D12" t="str">
            <v>KEYZA CATALUNYA DANENDRA</v>
          </cell>
        </row>
        <row r="13">
          <cell r="D13" t="str">
            <v>KHANSA YUMNA FARIZAH</v>
          </cell>
        </row>
        <row r="14">
          <cell r="D14" t="str">
            <v>LUTFI FATURROCHMAN FANGIDAE</v>
          </cell>
        </row>
        <row r="15">
          <cell r="D15" t="str">
            <v>MALIKA ILMA KAUTSAR</v>
          </cell>
        </row>
        <row r="16">
          <cell r="D16" t="str">
            <v>MARVEL</v>
          </cell>
        </row>
        <row r="17">
          <cell r="D17" t="str">
            <v>MUHAMAD ALIEF FAHLEVI</v>
          </cell>
        </row>
        <row r="18">
          <cell r="D18" t="str">
            <v>MUHAMMAD LUTHFI</v>
          </cell>
        </row>
        <row r="19">
          <cell r="D19" t="str">
            <v>NYEMAS AFIQAH MARYAM</v>
          </cell>
        </row>
        <row r="20">
          <cell r="D20" t="str">
            <v>FIJAR ANGGARA</v>
          </cell>
        </row>
        <row r="21">
          <cell r="D21" t="str">
            <v>RAFLI AL KHALIFI</v>
          </cell>
        </row>
        <row r="22">
          <cell r="D22" t="str">
            <v>RAHAEL NOVARIANDY</v>
          </cell>
        </row>
        <row r="23">
          <cell r="D23" t="str">
            <v>RAID NABIL ARRAFIF</v>
          </cell>
        </row>
        <row r="24">
          <cell r="D24" t="str">
            <v>RAIN YUDHA AYUBIE</v>
          </cell>
        </row>
        <row r="25">
          <cell r="D25" t="str">
            <v>RAMADHAN SUFI AL-FATIH</v>
          </cell>
        </row>
        <row r="26">
          <cell r="D26" t="str">
            <v>RASYID DZAKY</v>
          </cell>
        </row>
        <row r="27">
          <cell r="D27" t="str">
            <v>REVAN TRIVANDI</v>
          </cell>
        </row>
        <row r="28">
          <cell r="D28" t="str">
            <v>ZHAFIRA ABIDA</v>
          </cell>
        </row>
        <row r="29">
          <cell r="D29" t="str">
            <v>SHANIA CAHYA RAMADHANI</v>
          </cell>
        </row>
        <row r="30">
          <cell r="D30" t="str">
            <v>FAIZ BAIHAQI</v>
          </cell>
        </row>
        <row r="31">
          <cell r="D31" t="str">
            <v>SALSABILA MELANI</v>
          </cell>
        </row>
        <row r="32">
          <cell r="D32" t="str">
            <v>HANIVYRA AULIA</v>
          </cell>
        </row>
        <row r="33">
          <cell r="D33" t="str">
            <v>MUHAMMAD UMAR KHALID</v>
          </cell>
        </row>
        <row r="34">
          <cell r="D34" t="str">
            <v>ELFIRA HADYA YUSUFANI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NK"/>
      <sheetName val="Sheet2"/>
      <sheetName val="Sheet3"/>
    </sheetNames>
    <definedNames>
      <definedName name="JS"/>
    </defined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"/>
      <sheetName val="PD"/>
      <sheetName val="MP"/>
      <sheetName val="KKM"/>
      <sheetName val="KI12"/>
      <sheetName val="KDU"/>
      <sheetName val="KDI"/>
      <sheetName val="A1"/>
      <sheetName val="A2"/>
      <sheetName val="A3"/>
      <sheetName val="A4"/>
      <sheetName val="A5"/>
      <sheetName val="U1"/>
      <sheetName val="U2"/>
      <sheetName val="U3"/>
      <sheetName val="U4"/>
      <sheetName val="U5"/>
      <sheetName val="U6"/>
      <sheetName val="U7"/>
      <sheetName val="KDM"/>
      <sheetName val="M1"/>
      <sheetName val="M2"/>
      <sheetName val="M3"/>
      <sheetName val="APEK"/>
      <sheetName val="DN"/>
      <sheetName val="RC"/>
      <sheetName val="RB"/>
      <sheetName val="SKP"/>
      <sheetName val="H"/>
      <sheetName val="R1"/>
      <sheetName val="R2"/>
      <sheetName val="R3"/>
      <sheetName val="RPTS"/>
      <sheetName val="NPTS"/>
    </sheetNames>
    <sheetDataSet>
      <sheetData sheetId="0">
        <row r="1">
          <cell r="AA1">
            <v>1</v>
          </cell>
        </row>
        <row r="2">
          <cell r="AA2" t="str">
            <v>HB297LJS</v>
          </cell>
        </row>
        <row r="7">
          <cell r="C7" t="str">
            <v>60709540</v>
          </cell>
          <cell r="F7" t="str">
            <v>II</v>
          </cell>
        </row>
        <row r="9">
          <cell r="F9" t="str">
            <v>2018/2019</v>
          </cell>
        </row>
        <row r="19">
          <cell r="F19" t="str">
            <v>DIDA YULAIDA, S.Pd</v>
          </cell>
        </row>
      </sheetData>
      <sheetData sheetId="1" refreshError="1"/>
      <sheetData sheetId="2">
        <row r="12">
          <cell r="G12" t="str">
            <v>Pramuka</v>
          </cell>
        </row>
      </sheetData>
      <sheetData sheetId="3">
        <row r="3">
          <cell r="E3">
            <v>60</v>
          </cell>
        </row>
      </sheetData>
      <sheetData sheetId="4" refreshError="1"/>
      <sheetData sheetId="5">
        <row r="1">
          <cell r="XFD1" t="str">
            <v>FM5WRV2Q</v>
          </cell>
        </row>
        <row r="2">
          <cell r="I2" t="str">
            <v>BAHASA INDONESIA</v>
          </cell>
          <cell r="XFD2" t="str">
            <v>8AC935HQ</v>
          </cell>
        </row>
        <row r="3">
          <cell r="I3" t="str">
            <v>MATEMATIKA</v>
          </cell>
          <cell r="XFD3" t="str">
            <v>MLH7KG96</v>
          </cell>
        </row>
        <row r="4">
          <cell r="I4" t="str">
            <v>ILMU PENGETAHUAN ALAM</v>
          </cell>
          <cell r="XFD4" t="str">
            <v>GNZP37DU</v>
          </cell>
        </row>
        <row r="5">
          <cell r="I5" t="str">
            <v>ILMU PENGETAHUAN
SOSIAL</v>
          </cell>
          <cell r="XFD5" t="str">
            <v>3FUL4P5R</v>
          </cell>
        </row>
        <row r="6">
          <cell r="I6" t="str">
            <v>SENI BUDAYA DAN PRAKARYA</v>
          </cell>
          <cell r="XFD6" t="str">
            <v>829GD6R4</v>
          </cell>
        </row>
        <row r="7">
          <cell r="I7" t="str">
            <v>PENDIDIKAN JASMANI, OLAHRAGA, DAN KESEHATAN</v>
          </cell>
          <cell r="XFD7" t="str">
            <v>P5V98AE2</v>
          </cell>
        </row>
        <row r="8">
          <cell r="I8" t="str">
            <v>PENDIDIKAN PANCASILA DAN KEWARGANEGARAAN</v>
          </cell>
          <cell r="XFD8" t="str">
            <v>8KBMF9ZW</v>
          </cell>
        </row>
        <row r="9">
          <cell r="XFD9" t="str">
            <v>Z4H2GS5J</v>
          </cell>
        </row>
        <row r="10">
          <cell r="XFD10" t="str">
            <v>HB297LJS</v>
          </cell>
        </row>
        <row r="11">
          <cell r="XFD11" t="str">
            <v>35DASHMB</v>
          </cell>
        </row>
        <row r="12">
          <cell r="XFD12" t="str">
            <v>59UZ2WDV</v>
          </cell>
        </row>
        <row r="13">
          <cell r="XFD13" t="str">
            <v>9V8KGWNM</v>
          </cell>
        </row>
        <row r="14">
          <cell r="XFD14" t="str">
            <v>6DHEBVF3</v>
          </cell>
        </row>
        <row r="15">
          <cell r="XFD15" t="str">
            <v>2YNB863T</v>
          </cell>
        </row>
        <row r="16">
          <cell r="XFD16" t="str">
            <v>L4FCSARU</v>
          </cell>
        </row>
        <row r="17">
          <cell r="XFD17" t="str">
            <v>9UZ26MFY</v>
          </cell>
        </row>
        <row r="18">
          <cell r="XFD18" t="str">
            <v>PGEY2NVR</v>
          </cell>
        </row>
        <row r="19">
          <cell r="XFD19" t="str">
            <v>NHP2ZWGD</v>
          </cell>
        </row>
        <row r="20">
          <cell r="XFD20" t="str">
            <v>U87369RT</v>
          </cell>
        </row>
        <row r="21">
          <cell r="XFD21" t="str">
            <v>K8JMSG64</v>
          </cell>
        </row>
        <row r="22">
          <cell r="XFD22" t="str">
            <v>CXBM87GE</v>
          </cell>
        </row>
        <row r="23">
          <cell r="XFD23" t="str">
            <v>DUCJ82QY</v>
          </cell>
        </row>
        <row r="24">
          <cell r="XFD24" t="str">
            <v>KBVQGW95</v>
          </cell>
        </row>
        <row r="25">
          <cell r="XFD25" t="str">
            <v>QHK27B35</v>
          </cell>
        </row>
        <row r="26">
          <cell r="XFD26" t="str">
            <v>7S3WHRFV</v>
          </cell>
        </row>
        <row r="27">
          <cell r="XFD27" t="str">
            <v>UJ5V3SM9</v>
          </cell>
        </row>
        <row r="28">
          <cell r="XFD28" t="str">
            <v>6H3J58CX</v>
          </cell>
        </row>
        <row r="29">
          <cell r="XFD29" t="str">
            <v>S9G47NU2</v>
          </cell>
        </row>
        <row r="30">
          <cell r="XFD30" t="str">
            <v>R524BS3H</v>
          </cell>
        </row>
        <row r="31">
          <cell r="XFD31" t="str">
            <v>C52DJV3K</v>
          </cell>
        </row>
        <row r="32">
          <cell r="XFD32" t="str">
            <v>4Q2YC3GE</v>
          </cell>
        </row>
        <row r="33">
          <cell r="XFD33" t="str">
            <v>SG2MQZHV</v>
          </cell>
        </row>
        <row r="34">
          <cell r="XFD34" t="str">
            <v>M8GYLZ4H</v>
          </cell>
        </row>
        <row r="35">
          <cell r="XFD35" t="str">
            <v>GU87V4BJ</v>
          </cell>
        </row>
        <row r="36">
          <cell r="XFD36" t="str">
            <v>Z36P82U4</v>
          </cell>
        </row>
        <row r="37">
          <cell r="XFD37" t="str">
            <v>5CPJ4GU3</v>
          </cell>
        </row>
        <row r="38">
          <cell r="XFD38" t="str">
            <v>GEZMV4YP</v>
          </cell>
        </row>
        <row r="39">
          <cell r="XFD39" t="str">
            <v>MQJ54RK8</v>
          </cell>
        </row>
        <row r="40">
          <cell r="XFD40" t="str">
            <v>WZG2HT3F</v>
          </cell>
        </row>
        <row r="41">
          <cell r="XFD41" t="str">
            <v>28EMCT7F</v>
          </cell>
        </row>
        <row r="42">
          <cell r="XFD42" t="str">
            <v>LZ42TEHS</v>
          </cell>
        </row>
        <row r="43">
          <cell r="XFD43" t="str">
            <v>7YSE9C8F</v>
          </cell>
        </row>
        <row r="44">
          <cell r="XFD44" t="str">
            <v>7FQ64UYH</v>
          </cell>
        </row>
        <row r="45">
          <cell r="XFD45" t="str">
            <v>8YK9LECS</v>
          </cell>
        </row>
        <row r="46">
          <cell r="XFD46" t="str">
            <v>HQSGWB4U</v>
          </cell>
        </row>
        <row r="47">
          <cell r="XFD47" t="str">
            <v>GMYXZ6S4</v>
          </cell>
        </row>
        <row r="48">
          <cell r="XFD48" t="str">
            <v>64SQHEKG</v>
          </cell>
        </row>
        <row r="49">
          <cell r="XFD49" t="str">
            <v>GY32WUKA</v>
          </cell>
        </row>
        <row r="50">
          <cell r="XFD50" t="str">
            <v>HKM5ATYW</v>
          </cell>
        </row>
      </sheetData>
      <sheetData sheetId="6">
        <row r="1">
          <cell r="XFD1" t="str">
            <v>F2SC5QTL</v>
          </cell>
        </row>
        <row r="2">
          <cell r="H2" t="str">
            <v>Quran Hadits</v>
          </cell>
          <cell r="XFD2" t="str">
            <v>C2YVBPK8</v>
          </cell>
        </row>
        <row r="3">
          <cell r="H3" t="str">
            <v>Akidah Akhlak</v>
          </cell>
          <cell r="XFD3" t="str">
            <v>ZSCN3WEH</v>
          </cell>
        </row>
        <row r="4">
          <cell r="H4" t="str">
            <v>Fikih</v>
          </cell>
          <cell r="XFD4" t="str">
            <v>U9MBD538</v>
          </cell>
        </row>
        <row r="5">
          <cell r="H5" t="str">
            <v>Bahasa Arab</v>
          </cell>
          <cell r="XFD5" t="str">
            <v>C6YWMK8T</v>
          </cell>
        </row>
        <row r="6">
          <cell r="H6" t="str">
            <v>Sejarah Kebudayaan Islam</v>
          </cell>
          <cell r="XFD6" t="str">
            <v>G63N2EW7</v>
          </cell>
        </row>
        <row r="7">
          <cell r="XFD7" t="str">
            <v>U643RMPG</v>
          </cell>
        </row>
        <row r="8">
          <cell r="XFD8" t="str">
            <v>83E5XKC9</v>
          </cell>
        </row>
        <row r="9">
          <cell r="XFD9" t="str">
            <v>QENVR8PF</v>
          </cell>
        </row>
        <row r="10">
          <cell r="XFD10" t="str">
            <v>Y7P8MQSU</v>
          </cell>
        </row>
        <row r="11">
          <cell r="XFD11" t="str">
            <v>5E4AHN7J</v>
          </cell>
        </row>
        <row r="12">
          <cell r="XFD12" t="str">
            <v>UWC35NVQ</v>
          </cell>
        </row>
        <row r="13">
          <cell r="XFD13" t="str">
            <v>ZJ964CVL</v>
          </cell>
        </row>
        <row r="14">
          <cell r="XFD14" t="str">
            <v>RLTB5PNZ</v>
          </cell>
        </row>
        <row r="15">
          <cell r="XFD15" t="str">
            <v>ANU9428S</v>
          </cell>
        </row>
        <row r="16">
          <cell r="XFD16" t="str">
            <v>ADXZS3Q9</v>
          </cell>
        </row>
        <row r="17">
          <cell r="XFD17" t="str">
            <v>HWV57NL8</v>
          </cell>
        </row>
        <row r="18">
          <cell r="XFD18" t="str">
            <v>X9DLE7MG</v>
          </cell>
        </row>
        <row r="19">
          <cell r="XFD19" t="str">
            <v>F7YNWUA3</v>
          </cell>
        </row>
        <row r="20">
          <cell r="XFD20" t="str">
            <v>5JAZL8XF</v>
          </cell>
        </row>
        <row r="21">
          <cell r="XFD21" t="str">
            <v>R2VPGXMF</v>
          </cell>
        </row>
        <row r="22">
          <cell r="XFD22" t="str">
            <v>6SZ9YHFE</v>
          </cell>
        </row>
        <row r="23">
          <cell r="XFD23" t="str">
            <v>R5CLTA24</v>
          </cell>
        </row>
        <row r="24">
          <cell r="XFD24" t="str">
            <v>6BASHN4P</v>
          </cell>
        </row>
        <row r="25">
          <cell r="XFD25" t="str">
            <v>DS9YM7F4</v>
          </cell>
        </row>
        <row r="26">
          <cell r="XFD26" t="str">
            <v>9B8KVNH3</v>
          </cell>
        </row>
        <row r="27">
          <cell r="XFD27" t="str">
            <v>WCARYF5N</v>
          </cell>
        </row>
        <row r="28">
          <cell r="XFD28" t="str">
            <v>57JR9BHY</v>
          </cell>
        </row>
        <row r="29">
          <cell r="XFD29" t="str">
            <v>MA36JTD5</v>
          </cell>
        </row>
        <row r="30">
          <cell r="XFD30" t="str">
            <v>MZ8YF7DJ</v>
          </cell>
        </row>
        <row r="31">
          <cell r="XFD31" t="str">
            <v>RALSYP25</v>
          </cell>
        </row>
        <row r="32">
          <cell r="XFD32" t="str">
            <v>WVMFAJ9E</v>
          </cell>
        </row>
        <row r="33">
          <cell r="XFD33" t="str">
            <v>9VSR3ALK</v>
          </cell>
        </row>
        <row r="34">
          <cell r="XFD34" t="str">
            <v>8ELP5TAD</v>
          </cell>
        </row>
        <row r="35">
          <cell r="XFD35" t="str">
            <v>YXT65DUE</v>
          </cell>
        </row>
        <row r="36">
          <cell r="XFD36" t="str">
            <v>WUS58KVY</v>
          </cell>
        </row>
        <row r="37">
          <cell r="XFD37" t="str">
            <v>HG8BNYW9</v>
          </cell>
        </row>
        <row r="38">
          <cell r="XFD38" t="str">
            <v>S95VEWHX</v>
          </cell>
        </row>
        <row r="39">
          <cell r="XFD39" t="str">
            <v>P9CRLK3V</v>
          </cell>
        </row>
        <row r="40">
          <cell r="XFD40" t="str">
            <v>39VCK7EM</v>
          </cell>
        </row>
        <row r="41">
          <cell r="XFD41" t="str">
            <v>GMQYP8DC</v>
          </cell>
        </row>
        <row r="42">
          <cell r="XFD42" t="str">
            <v>2AF4V5NP</v>
          </cell>
        </row>
        <row r="43">
          <cell r="XFD43" t="str">
            <v>72K5PDR6</v>
          </cell>
        </row>
        <row r="44">
          <cell r="XFD44" t="str">
            <v>WP4BF8HM</v>
          </cell>
        </row>
        <row r="45">
          <cell r="XFD45" t="str">
            <v>YQUZG28L</v>
          </cell>
        </row>
        <row r="46">
          <cell r="XFD46" t="str">
            <v>2E9QZDY7</v>
          </cell>
        </row>
        <row r="47">
          <cell r="XFD47" t="str">
            <v>9ZYRQL8F</v>
          </cell>
        </row>
        <row r="48">
          <cell r="XFD48" t="str">
            <v>K5M6ACQP</v>
          </cell>
        </row>
        <row r="49">
          <cell r="XFD49" t="str">
            <v>AF58SGRE</v>
          </cell>
        </row>
        <row r="50">
          <cell r="XFD50" t="str">
            <v>8A25WTCR</v>
          </cell>
        </row>
        <row r="51">
          <cell r="XFD51" t="str">
            <v>VTCMU27Q</v>
          </cell>
        </row>
        <row r="52">
          <cell r="XFD52" t="str">
            <v>V9LSF26G</v>
          </cell>
        </row>
        <row r="53">
          <cell r="XFD53" t="str">
            <v>WSE9V2UT</v>
          </cell>
        </row>
        <row r="54">
          <cell r="XFD54" t="str">
            <v>XH3E7Z5M</v>
          </cell>
        </row>
        <row r="55">
          <cell r="XFD55" t="str">
            <v>UT37ARLE</v>
          </cell>
        </row>
        <row r="56">
          <cell r="XFD56" t="str">
            <v>C5NZPAQJ</v>
          </cell>
        </row>
        <row r="57">
          <cell r="XFD57" t="str">
            <v>C27R3UNE</v>
          </cell>
        </row>
        <row r="58">
          <cell r="XFD58" t="str">
            <v>S7WZP962</v>
          </cell>
        </row>
        <row r="59">
          <cell r="XFD59" t="str">
            <v>AZG4ULFD</v>
          </cell>
        </row>
        <row r="60">
          <cell r="XFD60" t="str">
            <v>2TA6359E</v>
          </cell>
        </row>
        <row r="61">
          <cell r="XFD61" t="str">
            <v>Z8C5G6HN</v>
          </cell>
        </row>
        <row r="62">
          <cell r="XFD62" t="str">
            <v>HC46LEYX</v>
          </cell>
        </row>
        <row r="63">
          <cell r="XFD63" t="str">
            <v>JQ79WZHK</v>
          </cell>
        </row>
        <row r="64">
          <cell r="XFD64" t="str">
            <v>W3HCUD9Z</v>
          </cell>
        </row>
        <row r="65">
          <cell r="XFD65" t="str">
            <v>RKAMHS25</v>
          </cell>
        </row>
        <row r="66">
          <cell r="XFD66" t="str">
            <v>Z2BQAU9W</v>
          </cell>
        </row>
        <row r="67">
          <cell r="XFD67" t="str">
            <v>V86SXGPB</v>
          </cell>
        </row>
        <row r="68">
          <cell r="XFD68" t="str">
            <v>4XG7A92N</v>
          </cell>
        </row>
        <row r="69">
          <cell r="XFD69" t="str">
            <v>HUW86TCG</v>
          </cell>
        </row>
        <row r="70">
          <cell r="XFD70" t="str">
            <v>K98YX5UC</v>
          </cell>
        </row>
        <row r="71">
          <cell r="XFD71" t="str">
            <v>JR75WH24</v>
          </cell>
        </row>
        <row r="72">
          <cell r="XFD72" t="str">
            <v>Z3UJ475G</v>
          </cell>
        </row>
        <row r="73">
          <cell r="XFD73" t="str">
            <v>Y73VXLAG</v>
          </cell>
        </row>
        <row r="74">
          <cell r="XFD74" t="str">
            <v>P2U5KYHM</v>
          </cell>
        </row>
        <row r="75">
          <cell r="XFD75" t="str">
            <v>9ULPGK7E</v>
          </cell>
        </row>
        <row r="76">
          <cell r="XFD76" t="str">
            <v>4T936YFA</v>
          </cell>
        </row>
        <row r="77">
          <cell r="XFD77" t="str">
            <v>4U6T82BR</v>
          </cell>
        </row>
        <row r="78">
          <cell r="XFD78" t="str">
            <v>XW4ZDFNY</v>
          </cell>
        </row>
        <row r="79">
          <cell r="XFD79" t="str">
            <v>V6NKWA5T</v>
          </cell>
        </row>
        <row r="80">
          <cell r="XFD80" t="str">
            <v>5GDHR87E</v>
          </cell>
        </row>
        <row r="81">
          <cell r="XFD81" t="str">
            <v>BL74JW5A</v>
          </cell>
        </row>
        <row r="82">
          <cell r="XFD82" t="str">
            <v>H5RCNQPF</v>
          </cell>
        </row>
        <row r="83">
          <cell r="XFD83" t="str">
            <v>XF65U8Q2</v>
          </cell>
        </row>
        <row r="84">
          <cell r="XFD84" t="str">
            <v>8NW9EBS7</v>
          </cell>
        </row>
        <row r="85">
          <cell r="XFD85" t="str">
            <v>N4285MZD</v>
          </cell>
        </row>
        <row r="86">
          <cell r="XFD86" t="str">
            <v>UCPXT58W</v>
          </cell>
        </row>
        <row r="87">
          <cell r="XFD87" t="str">
            <v>BT5JC6ZG</v>
          </cell>
        </row>
        <row r="88">
          <cell r="XFD88" t="str">
            <v>L4KT9CZM</v>
          </cell>
        </row>
        <row r="89">
          <cell r="XFD89" t="str">
            <v>8K6JZMCW</v>
          </cell>
        </row>
        <row r="90">
          <cell r="XFD90" t="str">
            <v>S49NR2E5</v>
          </cell>
        </row>
        <row r="91">
          <cell r="XFD91" t="str">
            <v>DHRQ7LNY</v>
          </cell>
        </row>
        <row r="92">
          <cell r="XFD92" t="str">
            <v>5P79WQHZ</v>
          </cell>
        </row>
        <row r="93">
          <cell r="XFD93" t="str">
            <v>7AWSHZT8</v>
          </cell>
        </row>
        <row r="94">
          <cell r="XFD94" t="str">
            <v>T6F72WJ8</v>
          </cell>
        </row>
        <row r="95">
          <cell r="XFD95" t="str">
            <v>9WCKDPGX</v>
          </cell>
        </row>
        <row r="96">
          <cell r="XFD96" t="str">
            <v>9CAEK5PX</v>
          </cell>
        </row>
        <row r="97">
          <cell r="XFD97" t="str">
            <v>LXTCK2UR</v>
          </cell>
        </row>
        <row r="98">
          <cell r="XFD98" t="str">
            <v>TXCNY53E</v>
          </cell>
        </row>
        <row r="99">
          <cell r="XFD99" t="str">
            <v>QYN6A972</v>
          </cell>
        </row>
        <row r="100">
          <cell r="XFD100" t="str">
            <v>WFLD9R4G</v>
          </cell>
        </row>
        <row r="101">
          <cell r="XFD101" t="str">
            <v>9CA5DGVB</v>
          </cell>
        </row>
        <row r="102">
          <cell r="XFD102" t="str">
            <v>KC4WQD92</v>
          </cell>
        </row>
        <row r="103">
          <cell r="XFD103" t="str">
            <v>ZPC3687F</v>
          </cell>
        </row>
        <row r="104">
          <cell r="XFD104" t="str">
            <v>VQ7C3DK4</v>
          </cell>
        </row>
        <row r="105">
          <cell r="XFD105" t="str">
            <v>UP852EGN</v>
          </cell>
        </row>
        <row r="106">
          <cell r="XFD106" t="str">
            <v>LND52TBW</v>
          </cell>
        </row>
        <row r="107">
          <cell r="XFD107" t="str">
            <v>TEG8DV4W</v>
          </cell>
        </row>
        <row r="108">
          <cell r="XFD108" t="str">
            <v>8TP74LS2</v>
          </cell>
        </row>
        <row r="109">
          <cell r="XFD109" t="str">
            <v>D6KS4FJQ</v>
          </cell>
        </row>
        <row r="110">
          <cell r="XFD110" t="str">
            <v>75AZGC9D</v>
          </cell>
        </row>
        <row r="111">
          <cell r="XFD111" t="str">
            <v>8C9WGZJA</v>
          </cell>
        </row>
        <row r="112">
          <cell r="XFD112" t="str">
            <v>N369TGSR</v>
          </cell>
        </row>
        <row r="113">
          <cell r="XFD113" t="str">
            <v>9Y8UXBPF</v>
          </cell>
        </row>
        <row r="114">
          <cell r="XFD114" t="str">
            <v>6A9JNRTE</v>
          </cell>
        </row>
        <row r="115">
          <cell r="XFD115" t="str">
            <v>5C7G9XVZ</v>
          </cell>
        </row>
        <row r="116">
          <cell r="XFD116" t="str">
            <v>ZNASX5Q8</v>
          </cell>
        </row>
        <row r="117">
          <cell r="XFD117" t="str">
            <v>PY7WNR9G</v>
          </cell>
        </row>
        <row r="118">
          <cell r="XFD118" t="str">
            <v>FKBDN2ZM</v>
          </cell>
        </row>
        <row r="119">
          <cell r="XFD119" t="str">
            <v>T27SFHYC</v>
          </cell>
        </row>
        <row r="120">
          <cell r="XFD120" t="str">
            <v>6K8FXE5C</v>
          </cell>
        </row>
        <row r="121">
          <cell r="XFD121" t="str">
            <v>H4Q2Z3MB</v>
          </cell>
        </row>
        <row r="122">
          <cell r="XFD122" t="str">
            <v>J5N648XZ</v>
          </cell>
        </row>
        <row r="123">
          <cell r="XFD123" t="str">
            <v>6X4T9EHL</v>
          </cell>
        </row>
        <row r="124">
          <cell r="XFD124" t="str">
            <v>MP4YERAU</v>
          </cell>
        </row>
        <row r="125">
          <cell r="XFD125" t="str">
            <v>5NWFRYM2</v>
          </cell>
        </row>
        <row r="126">
          <cell r="XFD126" t="str">
            <v>D5PNKAYS</v>
          </cell>
        </row>
        <row r="127">
          <cell r="XFD127" t="str">
            <v>W9ZVMBL6</v>
          </cell>
        </row>
        <row r="128">
          <cell r="XFD128" t="str">
            <v>X75BMQH4</v>
          </cell>
        </row>
        <row r="129">
          <cell r="XFD129" t="str">
            <v>LU82JAGF</v>
          </cell>
        </row>
        <row r="130">
          <cell r="XFD130" t="str">
            <v>CP7G6M5U</v>
          </cell>
        </row>
        <row r="131">
          <cell r="XFD131" t="str">
            <v>FD7S584J</v>
          </cell>
        </row>
        <row r="132">
          <cell r="XFD132" t="str">
            <v>WT7YFLEX</v>
          </cell>
        </row>
        <row r="133">
          <cell r="XFD133" t="str">
            <v>468CWZYN</v>
          </cell>
        </row>
        <row r="134">
          <cell r="XFD134" t="str">
            <v>P5VZE4YN</v>
          </cell>
        </row>
        <row r="135">
          <cell r="XFD135" t="str">
            <v>JV5WRF3D</v>
          </cell>
        </row>
        <row r="136">
          <cell r="XFD136" t="str">
            <v>N372CRLP</v>
          </cell>
        </row>
        <row r="137">
          <cell r="XFD137" t="str">
            <v>VX926DUG</v>
          </cell>
        </row>
        <row r="138">
          <cell r="XFD138" t="str">
            <v>HGYSQ9TP</v>
          </cell>
        </row>
        <row r="139">
          <cell r="XFD139" t="str">
            <v>27F6WHUZ</v>
          </cell>
        </row>
        <row r="140">
          <cell r="XFD140" t="str">
            <v>AGQMWR2U</v>
          </cell>
        </row>
        <row r="141">
          <cell r="XFD141" t="str">
            <v>GF2CW7T9</v>
          </cell>
        </row>
        <row r="142">
          <cell r="XFD142" t="str">
            <v>U2VAM86C</v>
          </cell>
        </row>
        <row r="143">
          <cell r="XFD143" t="str">
            <v>5BTF7R2U</v>
          </cell>
        </row>
        <row r="144">
          <cell r="XFD144" t="str">
            <v>83WQ62AT</v>
          </cell>
        </row>
        <row r="145">
          <cell r="XFD145" t="str">
            <v>2GB9L6FS</v>
          </cell>
        </row>
        <row r="146">
          <cell r="XFD146" t="str">
            <v>ZHY9FU5L</v>
          </cell>
        </row>
        <row r="147">
          <cell r="XFD147" t="str">
            <v>JR6XMPZW</v>
          </cell>
        </row>
        <row r="148">
          <cell r="XFD148" t="str">
            <v>N3JD8BV6</v>
          </cell>
        </row>
        <row r="149">
          <cell r="XFD149" t="str">
            <v>T5M2YESX</v>
          </cell>
        </row>
        <row r="150">
          <cell r="XFD150" t="str">
            <v>CKF5S7EV</v>
          </cell>
        </row>
        <row r="151">
          <cell r="XFD151" t="str">
            <v>5ULFJW8N</v>
          </cell>
        </row>
        <row r="152">
          <cell r="XFD152" t="str">
            <v>S4XGD2CF</v>
          </cell>
        </row>
        <row r="153">
          <cell r="XFD153" t="str">
            <v>VT3A5W74</v>
          </cell>
        </row>
        <row r="154">
          <cell r="XFD154" t="str">
            <v>J3B8LTCS</v>
          </cell>
        </row>
        <row r="155">
          <cell r="XFD155" t="str">
            <v>S3Z4TM7H</v>
          </cell>
        </row>
        <row r="156">
          <cell r="XFD156" t="str">
            <v>EM2G83Z4</v>
          </cell>
        </row>
        <row r="157">
          <cell r="XFD157" t="str">
            <v>EB53HV42</v>
          </cell>
        </row>
        <row r="158">
          <cell r="XFD158" t="str">
            <v>TDA76NWU</v>
          </cell>
        </row>
        <row r="159">
          <cell r="XFD159" t="str">
            <v>PNH2A8RK</v>
          </cell>
        </row>
        <row r="160">
          <cell r="XFD160" t="str">
            <v>RXCW74LP</v>
          </cell>
        </row>
        <row r="161">
          <cell r="XFD161" t="str">
            <v>F62DHCT5</v>
          </cell>
        </row>
        <row r="162">
          <cell r="XFD162" t="str">
            <v>X98UEZQV</v>
          </cell>
        </row>
        <row r="163">
          <cell r="XFD163" t="str">
            <v>Y9FW2ZDL</v>
          </cell>
        </row>
        <row r="164">
          <cell r="XFD164" t="str">
            <v>JN7ZFQEY</v>
          </cell>
        </row>
        <row r="165">
          <cell r="XFD165" t="str">
            <v>74K2YDP8</v>
          </cell>
        </row>
        <row r="166">
          <cell r="XFD166" t="str">
            <v>3F5TGE7M</v>
          </cell>
        </row>
        <row r="167">
          <cell r="XFD167" t="str">
            <v>EDN9TKMV</v>
          </cell>
        </row>
        <row r="168">
          <cell r="XFD168" t="str">
            <v>3SJ25DRE</v>
          </cell>
        </row>
        <row r="169">
          <cell r="XFD169" t="str">
            <v>9V48LNTX</v>
          </cell>
        </row>
        <row r="170">
          <cell r="XFD170" t="str">
            <v>2EAKU63H</v>
          </cell>
        </row>
        <row r="171">
          <cell r="XFD171" t="str">
            <v>P8VXS65E</v>
          </cell>
        </row>
        <row r="172">
          <cell r="XFD172" t="str">
            <v>879P6ASD</v>
          </cell>
        </row>
        <row r="173">
          <cell r="XFD173" t="str">
            <v>YLR5WBAF</v>
          </cell>
        </row>
        <row r="174">
          <cell r="XFD174" t="str">
            <v>C2F9MZD5</v>
          </cell>
        </row>
        <row r="175">
          <cell r="XFD175" t="str">
            <v>XWH75AVL</v>
          </cell>
        </row>
        <row r="176">
          <cell r="XFD176" t="str">
            <v>94GKB8PW</v>
          </cell>
        </row>
        <row r="177">
          <cell r="XFD177" t="str">
            <v>J3T5XKBQ</v>
          </cell>
        </row>
        <row r="178">
          <cell r="XFD178" t="str">
            <v>J79Q4PN8</v>
          </cell>
        </row>
        <row r="179">
          <cell r="XFD179" t="str">
            <v>HWGK93F8</v>
          </cell>
        </row>
        <row r="180">
          <cell r="XFD180" t="str">
            <v>RYJ5ZK9V</v>
          </cell>
        </row>
        <row r="181">
          <cell r="XFD181" t="str">
            <v>D5F7JC3U</v>
          </cell>
        </row>
        <row r="182">
          <cell r="XFD182" t="str">
            <v>MG4WRF93</v>
          </cell>
        </row>
        <row r="183">
          <cell r="XFD183" t="str">
            <v>5BMT2Q7W</v>
          </cell>
        </row>
        <row r="184">
          <cell r="XFD184" t="str">
            <v>B932TJZW</v>
          </cell>
        </row>
        <row r="185">
          <cell r="XFD185" t="str">
            <v>S5DRUN2E</v>
          </cell>
        </row>
        <row r="186">
          <cell r="XFD186" t="str">
            <v>XFL2AM74</v>
          </cell>
        </row>
        <row r="187">
          <cell r="XFD187" t="str">
            <v>5L2AFT46</v>
          </cell>
        </row>
        <row r="188">
          <cell r="XFD188" t="str">
            <v>UR97F5LS</v>
          </cell>
        </row>
        <row r="189">
          <cell r="XFD189" t="str">
            <v>K3RB946W</v>
          </cell>
        </row>
        <row r="190">
          <cell r="XFD190" t="str">
            <v>3GAV7KYH</v>
          </cell>
        </row>
        <row r="191">
          <cell r="XFD191" t="str">
            <v>2KSAWY7V</v>
          </cell>
        </row>
        <row r="192">
          <cell r="XFD192" t="str">
            <v>JU9YFVBQ</v>
          </cell>
        </row>
        <row r="193">
          <cell r="XFD193" t="str">
            <v>U5LZFQ6N</v>
          </cell>
        </row>
        <row r="194">
          <cell r="XFD194" t="str">
            <v>VUSR3TW4</v>
          </cell>
        </row>
        <row r="195">
          <cell r="XFD195" t="str">
            <v>3BX5FVZU</v>
          </cell>
        </row>
        <row r="196">
          <cell r="XFD196" t="str">
            <v>KY685FJB</v>
          </cell>
        </row>
        <row r="197">
          <cell r="XFD197" t="str">
            <v>Y5KS2VD3</v>
          </cell>
        </row>
        <row r="198">
          <cell r="XFD198" t="str">
            <v>E497ULDM</v>
          </cell>
        </row>
        <row r="199">
          <cell r="XFD199" t="str">
            <v>E8B6P4UY</v>
          </cell>
        </row>
        <row r="200">
          <cell r="XFD200" t="str">
            <v>AQ6J4LZF</v>
          </cell>
        </row>
        <row r="201">
          <cell r="XFD201" t="str">
            <v>C3MYJFLT</v>
          </cell>
        </row>
        <row r="202">
          <cell r="XFD202" t="str">
            <v>32KZB48W</v>
          </cell>
        </row>
        <row r="203">
          <cell r="XFD203" t="str">
            <v>QCUF5426</v>
          </cell>
        </row>
        <row r="204">
          <cell r="XFD204" t="str">
            <v>M6ZEGC5D</v>
          </cell>
        </row>
        <row r="205">
          <cell r="XFD205" t="str">
            <v>6C73DSKQ</v>
          </cell>
        </row>
        <row r="206">
          <cell r="XFD206" t="str">
            <v>Q7C5X8BW</v>
          </cell>
        </row>
        <row r="207">
          <cell r="XFD207" t="str">
            <v>DM5ZLBGA</v>
          </cell>
        </row>
        <row r="208">
          <cell r="XFD208" t="str">
            <v>6A4DV7WH</v>
          </cell>
        </row>
        <row r="209">
          <cell r="XFD209" t="str">
            <v>CVDK624E</v>
          </cell>
        </row>
        <row r="210">
          <cell r="XFD210" t="str">
            <v>BU6D5ATF</v>
          </cell>
        </row>
        <row r="211">
          <cell r="XFD211" t="str">
            <v>ZLK38DQG</v>
          </cell>
        </row>
        <row r="212">
          <cell r="XFD212" t="str">
            <v>2NPJ3HV8</v>
          </cell>
        </row>
        <row r="213">
          <cell r="XFD213" t="str">
            <v>N9ZW27UL</v>
          </cell>
        </row>
        <row r="214">
          <cell r="XFD214" t="str">
            <v>B6SW7PUR</v>
          </cell>
        </row>
        <row r="215">
          <cell r="XFD215" t="str">
            <v>HW2XUS4F</v>
          </cell>
        </row>
        <row r="216">
          <cell r="XFD216" t="str">
            <v>QVMZY2XA</v>
          </cell>
        </row>
        <row r="217">
          <cell r="XFD217" t="str">
            <v>TZ6VXJGA</v>
          </cell>
        </row>
        <row r="218">
          <cell r="XFD218" t="str">
            <v>HD6V98PC</v>
          </cell>
        </row>
        <row r="219">
          <cell r="XFD219" t="str">
            <v>K9YPCWQT</v>
          </cell>
        </row>
        <row r="220">
          <cell r="XFD220" t="str">
            <v>GYMR2B3C</v>
          </cell>
        </row>
        <row r="221">
          <cell r="XFD221" t="str">
            <v>R9EXSP4F</v>
          </cell>
        </row>
        <row r="222">
          <cell r="XFD222" t="str">
            <v>QSEU3DYT</v>
          </cell>
        </row>
        <row r="223">
          <cell r="XFD223" t="str">
            <v>6UTWG3KC</v>
          </cell>
        </row>
        <row r="224">
          <cell r="XFD224" t="str">
            <v>Z8SRYCWB</v>
          </cell>
        </row>
        <row r="225">
          <cell r="XFD225" t="str">
            <v>AWSZ8Y73</v>
          </cell>
        </row>
        <row r="226">
          <cell r="XFD226" t="str">
            <v>Y6FM4R39</v>
          </cell>
        </row>
        <row r="227">
          <cell r="XFD227" t="str">
            <v>XLKH2G4C</v>
          </cell>
        </row>
        <row r="228">
          <cell r="XFD228" t="str">
            <v>H3VUXTZY</v>
          </cell>
        </row>
        <row r="229">
          <cell r="XFD229" t="str">
            <v>B46SPCWV</v>
          </cell>
        </row>
        <row r="230">
          <cell r="XFD230" t="str">
            <v>FJB32U9H</v>
          </cell>
        </row>
        <row r="231">
          <cell r="XFD231" t="str">
            <v>PBTG86SR</v>
          </cell>
        </row>
        <row r="232">
          <cell r="XFD232" t="str">
            <v>QHWM7AX5</v>
          </cell>
        </row>
        <row r="233">
          <cell r="XFD233" t="str">
            <v>9VL5J738</v>
          </cell>
        </row>
        <row r="234">
          <cell r="XFD234" t="str">
            <v>62WGDSEA</v>
          </cell>
        </row>
        <row r="235">
          <cell r="XFD235" t="str">
            <v>AP93MBWJ</v>
          </cell>
        </row>
        <row r="236">
          <cell r="XFD236" t="str">
            <v>PR8B6YUD</v>
          </cell>
        </row>
        <row r="237">
          <cell r="XFD237" t="str">
            <v>3E8KQFUP</v>
          </cell>
        </row>
        <row r="238">
          <cell r="XFD238" t="str">
            <v>Z27DBXVG</v>
          </cell>
        </row>
        <row r="239">
          <cell r="XFD239" t="str">
            <v>F7QKTV5Z</v>
          </cell>
        </row>
        <row r="240">
          <cell r="XFD240" t="str">
            <v>H637UEGL</v>
          </cell>
        </row>
        <row r="241">
          <cell r="XFD241" t="str">
            <v>FT63VYN8</v>
          </cell>
        </row>
        <row r="242">
          <cell r="XFD242" t="str">
            <v>3TMSE4K9</v>
          </cell>
        </row>
        <row r="243">
          <cell r="XFD243" t="str">
            <v>AT6JEYPG</v>
          </cell>
        </row>
        <row r="244">
          <cell r="XFD244" t="str">
            <v>5EY86M4D</v>
          </cell>
        </row>
        <row r="245">
          <cell r="XFD245" t="str">
            <v>7BWR5VT6</v>
          </cell>
        </row>
        <row r="246">
          <cell r="XFD246" t="str">
            <v>GAS4D32N</v>
          </cell>
        </row>
        <row r="247">
          <cell r="XFD247" t="str">
            <v>S5Y39UCF</v>
          </cell>
        </row>
        <row r="248">
          <cell r="XFD248" t="str">
            <v>A7FUYWKD</v>
          </cell>
        </row>
        <row r="249">
          <cell r="XFD249" t="str">
            <v>26GRFEL7</v>
          </cell>
        </row>
        <row r="250">
          <cell r="XFD250" t="str">
            <v>WYEUR8CJ</v>
          </cell>
        </row>
        <row r="251">
          <cell r="XFD251" t="str">
            <v>3PK8CA4T</v>
          </cell>
        </row>
        <row r="252">
          <cell r="XFD252" t="str">
            <v>VD4N8MKB</v>
          </cell>
        </row>
        <row r="253">
          <cell r="XFD253" t="str">
            <v>7JWUQ2TL</v>
          </cell>
        </row>
        <row r="254">
          <cell r="XFD254" t="str">
            <v>YHAVR6SB</v>
          </cell>
        </row>
        <row r="255">
          <cell r="XFD255" t="str">
            <v>C74ET258</v>
          </cell>
        </row>
        <row r="256">
          <cell r="XFD256" t="str">
            <v>EMWGK9PF</v>
          </cell>
        </row>
        <row r="257">
          <cell r="XFD257" t="str">
            <v>UMEWDA4G</v>
          </cell>
        </row>
        <row r="258">
          <cell r="XFD258" t="str">
            <v>9CM3LADX</v>
          </cell>
        </row>
        <row r="259">
          <cell r="XFD259" t="str">
            <v>6UWRZD42</v>
          </cell>
        </row>
        <row r="260">
          <cell r="XFD260" t="str">
            <v>4SACH736</v>
          </cell>
        </row>
        <row r="261">
          <cell r="XFD261" t="str">
            <v>EGMW52KT</v>
          </cell>
        </row>
        <row r="262">
          <cell r="XFD262" t="str">
            <v>WE7P6SUF</v>
          </cell>
        </row>
        <row r="263">
          <cell r="XFD263" t="str">
            <v>JC8XF6GK</v>
          </cell>
        </row>
        <row r="264">
          <cell r="XFD264" t="str">
            <v>YD6X3UE9</v>
          </cell>
        </row>
        <row r="265">
          <cell r="XFD265" t="str">
            <v>Q2MCVN3D</v>
          </cell>
        </row>
        <row r="266">
          <cell r="XFD266" t="str">
            <v>JX9MAV3Z</v>
          </cell>
        </row>
        <row r="267">
          <cell r="XFD267" t="str">
            <v>N6WR8KD4</v>
          </cell>
        </row>
        <row r="268">
          <cell r="XFD268" t="str">
            <v>C9P2FYTB</v>
          </cell>
        </row>
        <row r="269">
          <cell r="XFD269" t="str">
            <v>4TZPG8QU</v>
          </cell>
        </row>
        <row r="270">
          <cell r="XFD270" t="str">
            <v>8QAG5YNE</v>
          </cell>
        </row>
        <row r="271">
          <cell r="XFD271" t="str">
            <v>D4S69GR2</v>
          </cell>
        </row>
        <row r="272">
          <cell r="XFD272" t="str">
            <v>X9EBG3J7</v>
          </cell>
        </row>
        <row r="273">
          <cell r="XFD273" t="str">
            <v>J8KR4Y5P</v>
          </cell>
        </row>
        <row r="274">
          <cell r="XFD274" t="str">
            <v>TCM8VS27</v>
          </cell>
        </row>
        <row r="275">
          <cell r="XFD275" t="str">
            <v>QZ4W6MPK</v>
          </cell>
        </row>
        <row r="276">
          <cell r="XFD276" t="str">
            <v>FH7BUTWR</v>
          </cell>
        </row>
        <row r="277">
          <cell r="XFD277" t="str">
            <v>3LCTA5SD</v>
          </cell>
        </row>
        <row r="278">
          <cell r="XFD278" t="str">
            <v>A7SHBF9G</v>
          </cell>
        </row>
        <row r="279">
          <cell r="XFD279" t="str">
            <v>9LGZER4Y</v>
          </cell>
        </row>
        <row r="280">
          <cell r="XFD280" t="str">
            <v>6VBZ95SQ</v>
          </cell>
        </row>
        <row r="281">
          <cell r="XFD281" t="str">
            <v>Z279YLVB</v>
          </cell>
        </row>
        <row r="282">
          <cell r="XFD282" t="str">
            <v>ZQD2V4HA</v>
          </cell>
        </row>
        <row r="283">
          <cell r="XFD283" t="str">
            <v>JEQANP7Z</v>
          </cell>
        </row>
        <row r="284">
          <cell r="XFD284" t="str">
            <v>S92AJPR6</v>
          </cell>
        </row>
        <row r="285">
          <cell r="XFD285" t="str">
            <v>PW9S6EYG</v>
          </cell>
        </row>
        <row r="286">
          <cell r="XFD286" t="str">
            <v>94LC62BF</v>
          </cell>
        </row>
        <row r="287">
          <cell r="XFD287" t="str">
            <v>RJ7M2BGY</v>
          </cell>
        </row>
        <row r="288">
          <cell r="XFD288" t="str">
            <v>7MEA3BDX</v>
          </cell>
        </row>
        <row r="289">
          <cell r="XFD289" t="str">
            <v>39H54EY6</v>
          </cell>
        </row>
        <row r="290">
          <cell r="XFD290" t="str">
            <v>JWUL5RBX</v>
          </cell>
        </row>
        <row r="291">
          <cell r="XFD291" t="str">
            <v>QNF3E4RC</v>
          </cell>
        </row>
        <row r="292">
          <cell r="XFD292" t="str">
            <v>EH4NLXR3</v>
          </cell>
        </row>
        <row r="293">
          <cell r="XFD293" t="str">
            <v>SCFW3E98</v>
          </cell>
        </row>
        <row r="294">
          <cell r="XFD294" t="str">
            <v>V4DC9M6G</v>
          </cell>
        </row>
        <row r="295">
          <cell r="XFD295" t="str">
            <v>BU7V836M</v>
          </cell>
        </row>
        <row r="296">
          <cell r="XFD296" t="str">
            <v>RV9KUYTX</v>
          </cell>
        </row>
        <row r="297">
          <cell r="XFD297" t="str">
            <v>MD35YR4U</v>
          </cell>
        </row>
        <row r="298">
          <cell r="XFD298" t="str">
            <v>L3TV94DN</v>
          </cell>
        </row>
        <row r="299">
          <cell r="XFD299" t="str">
            <v>73M9JU26</v>
          </cell>
        </row>
        <row r="300">
          <cell r="XFD300" t="str">
            <v>2QPF5RGZ</v>
          </cell>
        </row>
        <row r="301">
          <cell r="XFD301" t="str">
            <v>8L3TBW9F</v>
          </cell>
        </row>
        <row r="302">
          <cell r="XFD302" t="str">
            <v>A6XHJ2CG</v>
          </cell>
        </row>
        <row r="303">
          <cell r="XFD303" t="str">
            <v>N5DCA4E8</v>
          </cell>
        </row>
        <row r="304">
          <cell r="XFD304" t="str">
            <v>SYXU38R9</v>
          </cell>
        </row>
        <row r="305">
          <cell r="XFD305" t="str">
            <v>Q4D8MYRC</v>
          </cell>
        </row>
        <row r="306">
          <cell r="XFD306" t="str">
            <v>7BRADXGK</v>
          </cell>
        </row>
        <row r="307">
          <cell r="XFD307" t="str">
            <v>F2D9Z3PB</v>
          </cell>
        </row>
        <row r="308">
          <cell r="XFD308" t="str">
            <v>84KXTCUW</v>
          </cell>
        </row>
        <row r="309">
          <cell r="XFD309" t="str">
            <v>8QESZPWC</v>
          </cell>
        </row>
        <row r="310">
          <cell r="XFD310" t="str">
            <v>52CF3YJS</v>
          </cell>
        </row>
        <row r="311">
          <cell r="XFD311" t="str">
            <v>4DBAWK7L</v>
          </cell>
        </row>
        <row r="312">
          <cell r="XFD312" t="str">
            <v>PTBZYV9W</v>
          </cell>
        </row>
        <row r="313">
          <cell r="XFD313" t="str">
            <v>PH8CG2MV</v>
          </cell>
        </row>
        <row r="314">
          <cell r="XFD314" t="str">
            <v>HE6ZB42R</v>
          </cell>
        </row>
        <row r="315">
          <cell r="XFD315" t="str">
            <v>R4BDJYNU</v>
          </cell>
        </row>
        <row r="316">
          <cell r="XFD316" t="str">
            <v>A4GX2KQW</v>
          </cell>
        </row>
        <row r="317">
          <cell r="XFD317" t="str">
            <v>6FNLQPKT</v>
          </cell>
        </row>
        <row r="318">
          <cell r="XFD318" t="str">
            <v>5LZCHJ2R</v>
          </cell>
        </row>
        <row r="319">
          <cell r="XFD319" t="str">
            <v>QD3CVM2A</v>
          </cell>
        </row>
        <row r="320">
          <cell r="XFD320" t="str">
            <v>2J5RHCGM</v>
          </cell>
        </row>
        <row r="321">
          <cell r="XFD321" t="str">
            <v>72LY9ZGV</v>
          </cell>
        </row>
        <row r="322">
          <cell r="XFD322" t="str">
            <v>R75Z2U9C</v>
          </cell>
        </row>
        <row r="323">
          <cell r="XFD323" t="str">
            <v>RT4FP59N</v>
          </cell>
        </row>
        <row r="324">
          <cell r="XFD324" t="str">
            <v>5G8SDF4B</v>
          </cell>
        </row>
        <row r="325">
          <cell r="XFD325" t="str">
            <v>96A3KM7U</v>
          </cell>
        </row>
        <row r="326">
          <cell r="XFD326" t="str">
            <v>74NJZ8PF</v>
          </cell>
        </row>
        <row r="327">
          <cell r="XFD327" t="str">
            <v>68MYAQSX</v>
          </cell>
        </row>
        <row r="328">
          <cell r="XFD328" t="str">
            <v>L5Z2N6QE</v>
          </cell>
        </row>
        <row r="329">
          <cell r="XFD329" t="str">
            <v>92G7CTSN</v>
          </cell>
        </row>
        <row r="330">
          <cell r="XFD330" t="str">
            <v>E9VYM7NU</v>
          </cell>
        </row>
        <row r="331">
          <cell r="XFD331" t="str">
            <v>D69MRYES</v>
          </cell>
        </row>
        <row r="332">
          <cell r="XFD332" t="str">
            <v>R38V4J9Y</v>
          </cell>
        </row>
        <row r="333">
          <cell r="XFD333" t="str">
            <v>9V5JBRTG</v>
          </cell>
        </row>
        <row r="334">
          <cell r="XFD334" t="str">
            <v>9VYB26SC</v>
          </cell>
        </row>
        <row r="335">
          <cell r="XFD335" t="str">
            <v>U86KCVA5</v>
          </cell>
        </row>
        <row r="336">
          <cell r="XFD336" t="str">
            <v>N8HZVQ4G</v>
          </cell>
        </row>
        <row r="337">
          <cell r="XFD337" t="str">
            <v>R8PAYTJN</v>
          </cell>
        </row>
        <row r="338">
          <cell r="XFD338" t="str">
            <v>EP973HU6</v>
          </cell>
        </row>
        <row r="339">
          <cell r="XFD339" t="str">
            <v>MCQ24YBN</v>
          </cell>
        </row>
        <row r="340">
          <cell r="XFD340" t="str">
            <v>R8DNSV9M</v>
          </cell>
        </row>
        <row r="341">
          <cell r="XFD341" t="str">
            <v>U96FSADX</v>
          </cell>
        </row>
        <row r="342">
          <cell r="XFD342" t="str">
            <v>AFN5G2TP</v>
          </cell>
        </row>
        <row r="343">
          <cell r="XFD343" t="str">
            <v>8J73PGAF</v>
          </cell>
        </row>
        <row r="344">
          <cell r="XFD344" t="str">
            <v>WB5Z2MJR</v>
          </cell>
        </row>
        <row r="345">
          <cell r="XFD345" t="str">
            <v>LD9ZSE46</v>
          </cell>
        </row>
        <row r="346">
          <cell r="XFD346" t="str">
            <v>8Y4TG5WB</v>
          </cell>
        </row>
        <row r="347">
          <cell r="XFD347" t="str">
            <v>CAL254TD</v>
          </cell>
        </row>
        <row r="348">
          <cell r="XFD348" t="str">
            <v>P7ANK4YF</v>
          </cell>
        </row>
        <row r="349">
          <cell r="XFD349" t="str">
            <v>57FBSJXC</v>
          </cell>
        </row>
        <row r="350">
          <cell r="XFD350" t="str">
            <v>R384EYVA</v>
          </cell>
        </row>
        <row r="351">
          <cell r="XFD351" t="str">
            <v>P54692NJ</v>
          </cell>
        </row>
        <row r="352">
          <cell r="XFD352" t="str">
            <v>MEUCKX4R</v>
          </cell>
        </row>
        <row r="353">
          <cell r="XFD353" t="str">
            <v>ZMTDYV8H</v>
          </cell>
        </row>
        <row r="354">
          <cell r="XFD354" t="str">
            <v>RP48CF6K</v>
          </cell>
        </row>
        <row r="355">
          <cell r="XFD355" t="str">
            <v>UR9PHM2Y</v>
          </cell>
        </row>
        <row r="356">
          <cell r="XFD356" t="str">
            <v>S39YTMVK</v>
          </cell>
        </row>
        <row r="357">
          <cell r="XFD357" t="str">
            <v>XJZ4UD58</v>
          </cell>
        </row>
        <row r="358">
          <cell r="XFD358" t="str">
            <v>GDX86LB2</v>
          </cell>
        </row>
        <row r="359">
          <cell r="XFD359" t="str">
            <v>9Q5C2NDK</v>
          </cell>
        </row>
        <row r="360">
          <cell r="XFD360" t="str">
            <v>7NE9ZLSA</v>
          </cell>
        </row>
        <row r="361">
          <cell r="XFD361" t="str">
            <v>E2AU3PSF</v>
          </cell>
        </row>
        <row r="362">
          <cell r="XFD362" t="str">
            <v>QM5RXZEK</v>
          </cell>
        </row>
        <row r="363">
          <cell r="XFD363" t="str">
            <v>5YSMURAV</v>
          </cell>
        </row>
        <row r="364">
          <cell r="XFD364" t="str">
            <v>T7AYVQGM</v>
          </cell>
        </row>
        <row r="365">
          <cell r="XFD365" t="str">
            <v>49WDC5AG</v>
          </cell>
        </row>
        <row r="366">
          <cell r="XFD366" t="str">
            <v>UG62AD5T</v>
          </cell>
        </row>
        <row r="367">
          <cell r="XFD367" t="str">
            <v>C5WVLERQ</v>
          </cell>
        </row>
        <row r="368">
          <cell r="XFD368" t="str">
            <v>HMPXL9AY</v>
          </cell>
        </row>
        <row r="369">
          <cell r="XFD369" t="str">
            <v>E5TD9B84</v>
          </cell>
        </row>
        <row r="370">
          <cell r="XFD370" t="str">
            <v>7G4N3XCF</v>
          </cell>
        </row>
        <row r="371">
          <cell r="XFD371" t="str">
            <v>FTZ9YPH2</v>
          </cell>
        </row>
        <row r="372">
          <cell r="XFD372" t="str">
            <v>872Y96SA</v>
          </cell>
        </row>
        <row r="373">
          <cell r="XFD373" t="str">
            <v>7ME62HGV</v>
          </cell>
        </row>
        <row r="374">
          <cell r="XFD374" t="str">
            <v>3R6VMFCY</v>
          </cell>
        </row>
        <row r="375">
          <cell r="XFD375" t="str">
            <v>K3ZY4WPC</v>
          </cell>
        </row>
        <row r="376">
          <cell r="XFD376" t="str">
            <v>NJT3CP2K</v>
          </cell>
        </row>
        <row r="377">
          <cell r="XFD377" t="str">
            <v>5XN2TYRV</v>
          </cell>
        </row>
        <row r="378">
          <cell r="XFD378" t="str">
            <v>8FVLB6T7</v>
          </cell>
        </row>
        <row r="379">
          <cell r="XFD379" t="str">
            <v>QFNBL5X9</v>
          </cell>
        </row>
        <row r="380">
          <cell r="XFD380" t="str">
            <v>CLGQVH57</v>
          </cell>
        </row>
        <row r="381">
          <cell r="XFD381" t="str">
            <v>BSXC8LJM</v>
          </cell>
        </row>
        <row r="382">
          <cell r="XFD382" t="str">
            <v>743AQP2U</v>
          </cell>
        </row>
        <row r="383">
          <cell r="XFD383" t="str">
            <v>ZUB853HX</v>
          </cell>
        </row>
        <row r="384">
          <cell r="XFD384" t="str">
            <v>E5YKS76N</v>
          </cell>
        </row>
        <row r="385">
          <cell r="XFD385" t="str">
            <v>BP9FURA2</v>
          </cell>
        </row>
        <row r="386">
          <cell r="XFD386" t="str">
            <v>C2TQK35W</v>
          </cell>
        </row>
        <row r="387">
          <cell r="XFD387" t="str">
            <v>D4AYMHN2</v>
          </cell>
        </row>
        <row r="388">
          <cell r="XFD388" t="str">
            <v>2BKE36N9</v>
          </cell>
        </row>
        <row r="389">
          <cell r="XFD389" t="str">
            <v>8A9UJQ63</v>
          </cell>
        </row>
        <row r="390">
          <cell r="XFD390" t="str">
            <v>CK64A3SL</v>
          </cell>
        </row>
        <row r="391">
          <cell r="XFD391" t="str">
            <v>54RF7QNX</v>
          </cell>
        </row>
        <row r="392">
          <cell r="XFD392" t="str">
            <v>M8SUKTFE</v>
          </cell>
        </row>
        <row r="393">
          <cell r="XFD393" t="str">
            <v>6B2XD7WV</v>
          </cell>
        </row>
        <row r="394">
          <cell r="XFD394" t="str">
            <v>X9S6AQUN</v>
          </cell>
        </row>
        <row r="395">
          <cell r="XFD395" t="str">
            <v>JQAU5F8X</v>
          </cell>
        </row>
        <row r="396">
          <cell r="XFD396" t="str">
            <v>R3HLZ8SN</v>
          </cell>
        </row>
        <row r="397">
          <cell r="XFD397" t="str">
            <v>W2N5FDGP</v>
          </cell>
        </row>
        <row r="398">
          <cell r="XFD398" t="str">
            <v>ZB6DACUM</v>
          </cell>
        </row>
        <row r="399">
          <cell r="XFD399" t="str">
            <v>5F3JTWS8</v>
          </cell>
        </row>
        <row r="400">
          <cell r="XFD400" t="str">
            <v>WPZH3Y6Q</v>
          </cell>
        </row>
        <row r="401">
          <cell r="XFD401" t="str">
            <v>83SPWR2K</v>
          </cell>
        </row>
        <row r="402">
          <cell r="XFD402" t="str">
            <v>3TNRKP4X</v>
          </cell>
        </row>
        <row r="403">
          <cell r="XFD403" t="str">
            <v>5UKQ4FVA</v>
          </cell>
        </row>
        <row r="404">
          <cell r="XFD404" t="str">
            <v>EYDQS5UK</v>
          </cell>
        </row>
        <row r="405">
          <cell r="XFD405" t="str">
            <v>MTPZJ9DQ</v>
          </cell>
        </row>
        <row r="406">
          <cell r="XFD406" t="str">
            <v>T46J9HSC</v>
          </cell>
        </row>
        <row r="407">
          <cell r="XFD407" t="str">
            <v>E3XMFV4S</v>
          </cell>
        </row>
        <row r="408">
          <cell r="XFD408" t="str">
            <v>U2RDXLQT</v>
          </cell>
        </row>
        <row r="409">
          <cell r="XFD409" t="str">
            <v>K7952DRL</v>
          </cell>
        </row>
        <row r="410">
          <cell r="XFD410" t="str">
            <v>R5SK3AP2</v>
          </cell>
        </row>
        <row r="411">
          <cell r="XFD411" t="str">
            <v>LEX5F7MT</v>
          </cell>
        </row>
        <row r="412">
          <cell r="XFD412" t="str">
            <v>KFM75WLU</v>
          </cell>
        </row>
        <row r="413">
          <cell r="XFD413" t="str">
            <v>F2G4SVEP</v>
          </cell>
        </row>
        <row r="414">
          <cell r="XFD414" t="str">
            <v>ASDR7PZB</v>
          </cell>
        </row>
        <row r="415">
          <cell r="XFD415" t="str">
            <v>YCZJ2BK5</v>
          </cell>
        </row>
        <row r="416">
          <cell r="XFD416" t="str">
            <v>K2VJY863</v>
          </cell>
        </row>
        <row r="417">
          <cell r="XFD417" t="str">
            <v>EUWT5VBS</v>
          </cell>
        </row>
        <row r="418">
          <cell r="XFD418" t="str">
            <v>X3VZRKG9</v>
          </cell>
        </row>
        <row r="419">
          <cell r="XFD419" t="str">
            <v>5PHS3CFX</v>
          </cell>
        </row>
        <row r="420">
          <cell r="XFD420" t="str">
            <v>49JCUFK8</v>
          </cell>
        </row>
        <row r="421">
          <cell r="XFD421" t="str">
            <v>EGQ93DL8</v>
          </cell>
        </row>
        <row r="422">
          <cell r="XFD422" t="str">
            <v>2LKEDMVF</v>
          </cell>
        </row>
        <row r="423">
          <cell r="XFD423" t="str">
            <v>3YS4PXHU</v>
          </cell>
        </row>
        <row r="424">
          <cell r="XFD424" t="str">
            <v>7FQLYEHP</v>
          </cell>
        </row>
        <row r="425">
          <cell r="XFD425" t="str">
            <v>YTZB9VAG</v>
          </cell>
        </row>
        <row r="426">
          <cell r="XFD426" t="str">
            <v>YKH7NSM2</v>
          </cell>
        </row>
        <row r="427">
          <cell r="XFD427" t="str">
            <v>C8JW6TAE</v>
          </cell>
        </row>
        <row r="428">
          <cell r="XFD428" t="str">
            <v>NKJU27H9</v>
          </cell>
        </row>
        <row r="429">
          <cell r="XFD429" t="str">
            <v>C9V4BN6W</v>
          </cell>
        </row>
        <row r="430">
          <cell r="XFD430" t="str">
            <v>DX9KR2JB</v>
          </cell>
        </row>
        <row r="431">
          <cell r="XFD431" t="str">
            <v>VR7YTG4U</v>
          </cell>
        </row>
        <row r="432">
          <cell r="XFD432" t="str">
            <v>YJUS3LA2</v>
          </cell>
        </row>
        <row r="433">
          <cell r="XFD433" t="str">
            <v>V4K7Y9XM</v>
          </cell>
        </row>
        <row r="434">
          <cell r="XFD434" t="str">
            <v>2Q8DL6PA</v>
          </cell>
        </row>
        <row r="435">
          <cell r="XFD435" t="str">
            <v>EKUL4N5X</v>
          </cell>
        </row>
        <row r="436">
          <cell r="XFD436" t="str">
            <v>AHM5T2CV</v>
          </cell>
        </row>
        <row r="437">
          <cell r="XFD437" t="str">
            <v>SWD73PL4</v>
          </cell>
        </row>
        <row r="438">
          <cell r="XFD438" t="str">
            <v>E8VCNKHM</v>
          </cell>
        </row>
        <row r="439">
          <cell r="XFD439" t="str">
            <v>JRLFCX3S</v>
          </cell>
        </row>
        <row r="440">
          <cell r="XFD440" t="str">
            <v>KWNC9SGP</v>
          </cell>
        </row>
        <row r="441">
          <cell r="XFD441" t="str">
            <v>X7EHPATK</v>
          </cell>
        </row>
        <row r="442">
          <cell r="XFD442" t="str">
            <v>H48Q25BK</v>
          </cell>
        </row>
        <row r="443">
          <cell r="XFD443" t="str">
            <v>EK2AMH8X</v>
          </cell>
        </row>
        <row r="444">
          <cell r="XFD444" t="str">
            <v>U63JBLRE</v>
          </cell>
        </row>
        <row r="445">
          <cell r="XFD445" t="str">
            <v>7NGSH2J6</v>
          </cell>
        </row>
        <row r="446">
          <cell r="XFD446" t="str">
            <v>ACL5DN73</v>
          </cell>
        </row>
        <row r="447">
          <cell r="XFD447" t="str">
            <v>5H9BM3D8</v>
          </cell>
        </row>
        <row r="448">
          <cell r="XFD448" t="str">
            <v>38M7W9AV</v>
          </cell>
        </row>
        <row r="449">
          <cell r="XFD449" t="str">
            <v>9Q5WZU2K</v>
          </cell>
        </row>
        <row r="450">
          <cell r="XFD450" t="str">
            <v>3TLN6FZU</v>
          </cell>
        </row>
        <row r="451">
          <cell r="XFD451" t="str">
            <v>T27WZAVU</v>
          </cell>
        </row>
        <row r="452">
          <cell r="XFD452" t="str">
            <v>H5J3QXDN</v>
          </cell>
        </row>
        <row r="453">
          <cell r="XFD453" t="str">
            <v>ZGB7TP9L</v>
          </cell>
        </row>
        <row r="454">
          <cell r="XFD454" t="str">
            <v>UW5P8DMC</v>
          </cell>
        </row>
        <row r="455">
          <cell r="XFD455" t="str">
            <v>35T8J6RP</v>
          </cell>
        </row>
        <row r="456">
          <cell r="XFD456" t="str">
            <v>DR3NY5UG</v>
          </cell>
        </row>
        <row r="457">
          <cell r="XFD457" t="str">
            <v>2UGCBSA9</v>
          </cell>
        </row>
        <row r="458">
          <cell r="XFD458" t="str">
            <v>97MDR4ZC</v>
          </cell>
        </row>
        <row r="459">
          <cell r="XFD459" t="str">
            <v>BSY7H4RF</v>
          </cell>
        </row>
        <row r="460">
          <cell r="XFD460" t="str">
            <v>XRWFLJ3M</v>
          </cell>
        </row>
        <row r="461">
          <cell r="XFD461" t="str">
            <v>MZXNJ87Y</v>
          </cell>
        </row>
        <row r="462">
          <cell r="XFD462" t="str">
            <v>H96DL3M2</v>
          </cell>
        </row>
        <row r="463">
          <cell r="XFD463" t="str">
            <v>KGSY6RNM</v>
          </cell>
        </row>
        <row r="464">
          <cell r="XFD464" t="str">
            <v>G82JWPXE</v>
          </cell>
        </row>
        <row r="465">
          <cell r="XFD465" t="str">
            <v>A5L6BFK9</v>
          </cell>
        </row>
        <row r="466">
          <cell r="XFD466" t="str">
            <v>GJTNS7PD</v>
          </cell>
        </row>
        <row r="467">
          <cell r="XFD467" t="str">
            <v>7BDZWQ9G</v>
          </cell>
        </row>
        <row r="468">
          <cell r="XFD468" t="str">
            <v>649F2XR8</v>
          </cell>
        </row>
        <row r="469">
          <cell r="XFD469" t="str">
            <v>537W9QC8</v>
          </cell>
        </row>
        <row r="470">
          <cell r="XFD470" t="str">
            <v>D4R6TA7M</v>
          </cell>
        </row>
        <row r="471">
          <cell r="XFD471" t="str">
            <v>4DFZY6XP</v>
          </cell>
        </row>
        <row r="472">
          <cell r="XFD472" t="str">
            <v>G38RUXDQ</v>
          </cell>
        </row>
        <row r="473">
          <cell r="XFD473" t="str">
            <v>LNYGC5TH</v>
          </cell>
        </row>
        <row r="474">
          <cell r="XFD474" t="str">
            <v>6K3NER5Z</v>
          </cell>
        </row>
        <row r="475">
          <cell r="XFD475" t="str">
            <v>DWBY84XT</v>
          </cell>
        </row>
        <row r="476">
          <cell r="XFD476" t="str">
            <v>UZS32Y6M</v>
          </cell>
        </row>
        <row r="477">
          <cell r="XFD477" t="str">
            <v>6HGAP53Y</v>
          </cell>
        </row>
        <row r="478">
          <cell r="XFD478" t="str">
            <v>C9FH5GUN</v>
          </cell>
        </row>
        <row r="479">
          <cell r="XFD479" t="str">
            <v>QMSGY435</v>
          </cell>
        </row>
        <row r="480">
          <cell r="XFD480" t="str">
            <v>H2P7BJEN</v>
          </cell>
        </row>
        <row r="481">
          <cell r="XFD481" t="str">
            <v>3URPT84L</v>
          </cell>
        </row>
        <row r="482">
          <cell r="XFD482" t="str">
            <v>G63CP49F</v>
          </cell>
        </row>
        <row r="483">
          <cell r="XFD483" t="str">
            <v>3HTLXD7E</v>
          </cell>
        </row>
        <row r="484">
          <cell r="XFD484" t="str">
            <v>YM735L9W</v>
          </cell>
        </row>
        <row r="485">
          <cell r="XFD485" t="str">
            <v>827BTAMW</v>
          </cell>
        </row>
        <row r="486">
          <cell r="XFD486" t="str">
            <v>J24BM5UH</v>
          </cell>
        </row>
        <row r="487">
          <cell r="XFD487" t="str">
            <v>CR5BWN93</v>
          </cell>
        </row>
        <row r="488">
          <cell r="XFD488" t="str">
            <v>ENPZ7U3J</v>
          </cell>
        </row>
        <row r="489">
          <cell r="XFD489" t="str">
            <v>M2LFTB57</v>
          </cell>
        </row>
        <row r="490">
          <cell r="XFD490" t="str">
            <v>2EZ69UP3</v>
          </cell>
        </row>
        <row r="491">
          <cell r="XFD491" t="str">
            <v>7J6WQGRH</v>
          </cell>
        </row>
        <row r="492">
          <cell r="XFD492" t="str">
            <v>GLJTAD9X</v>
          </cell>
        </row>
        <row r="493">
          <cell r="XFD493" t="str">
            <v>C8LRK6UD</v>
          </cell>
        </row>
        <row r="494">
          <cell r="XFD494" t="str">
            <v>DSP7CBQN</v>
          </cell>
        </row>
        <row r="495">
          <cell r="XFD495" t="str">
            <v>VR3PGZYH</v>
          </cell>
        </row>
        <row r="496">
          <cell r="XFD496" t="str">
            <v>ZQT9NY6W</v>
          </cell>
        </row>
        <row r="497">
          <cell r="XFD497" t="str">
            <v>XNJFCB7Q</v>
          </cell>
        </row>
        <row r="498">
          <cell r="XFD498" t="str">
            <v>TZ53GJC4</v>
          </cell>
        </row>
        <row r="499">
          <cell r="XFD499" t="str">
            <v>LGJ39ENA</v>
          </cell>
        </row>
        <row r="500">
          <cell r="XFD500" t="str">
            <v>S5CZ7DX9</v>
          </cell>
        </row>
      </sheetData>
      <sheetData sheetId="7">
        <row r="8">
          <cell r="C8" t="str">
            <v>11123217017718001</v>
          </cell>
        </row>
      </sheetData>
      <sheetData sheetId="8">
        <row r="8">
          <cell r="C8" t="str">
            <v>11123217017718001</v>
          </cell>
        </row>
      </sheetData>
      <sheetData sheetId="9">
        <row r="8">
          <cell r="C8" t="str">
            <v>11123217017718001</v>
          </cell>
        </row>
      </sheetData>
      <sheetData sheetId="10">
        <row r="8">
          <cell r="C8" t="str">
            <v>11123217017718001</v>
          </cell>
        </row>
      </sheetData>
      <sheetData sheetId="11">
        <row r="8">
          <cell r="C8" t="str">
            <v>11123217017718001</v>
          </cell>
        </row>
      </sheetData>
      <sheetData sheetId="12">
        <row r="9">
          <cell r="C9" t="str">
            <v>11123217017718001</v>
          </cell>
        </row>
      </sheetData>
      <sheetData sheetId="13">
        <row r="9">
          <cell r="C9" t="str">
            <v>11123217017718001</v>
          </cell>
        </row>
      </sheetData>
      <sheetData sheetId="14">
        <row r="9">
          <cell r="C9" t="str">
            <v>11123217017718001</v>
          </cell>
        </row>
      </sheetData>
      <sheetData sheetId="15">
        <row r="9">
          <cell r="C9" t="str">
            <v>11123217017718001</v>
          </cell>
        </row>
      </sheetData>
      <sheetData sheetId="16">
        <row r="9">
          <cell r="C9" t="str">
            <v>11123217017718001</v>
          </cell>
        </row>
      </sheetData>
      <sheetData sheetId="17">
        <row r="9">
          <cell r="C9" t="str">
            <v>11123217017718001</v>
          </cell>
        </row>
      </sheetData>
      <sheetData sheetId="18">
        <row r="9">
          <cell r="C9" t="str">
            <v>11123217017718001</v>
          </cell>
        </row>
      </sheetData>
      <sheetData sheetId="19" refreshError="1"/>
      <sheetData sheetId="20">
        <row r="8">
          <cell r="C8" t="str">
            <v>11123217017718001</v>
          </cell>
        </row>
      </sheetData>
      <sheetData sheetId="21">
        <row r="8">
          <cell r="C8" t="str">
            <v>11123217017718001</v>
          </cell>
          <cell r="S8" t="str">
            <v/>
          </cell>
          <cell r="AE8" t="str">
            <v/>
          </cell>
        </row>
        <row r="14">
          <cell r="C14" t="str">
            <v>11123217017718002</v>
          </cell>
          <cell r="S14" t="str">
            <v/>
          </cell>
          <cell r="AE14" t="str">
            <v/>
          </cell>
        </row>
        <row r="20">
          <cell r="C20" t="str">
            <v>11123217017718003</v>
          </cell>
          <cell r="S20" t="str">
            <v/>
          </cell>
          <cell r="AE20" t="str">
            <v/>
          </cell>
        </row>
        <row r="26">
          <cell r="C26" t="str">
            <v>11123217017718004</v>
          </cell>
          <cell r="S26" t="str">
            <v/>
          </cell>
          <cell r="AE26" t="str">
            <v/>
          </cell>
        </row>
        <row r="32">
          <cell r="C32" t="str">
            <v>11123217017718005</v>
          </cell>
          <cell r="S32" t="str">
            <v/>
          </cell>
          <cell r="AE32" t="str">
            <v/>
          </cell>
        </row>
        <row r="38">
          <cell r="C38" t="str">
            <v>11123217017718006</v>
          </cell>
          <cell r="S38" t="str">
            <v/>
          </cell>
          <cell r="AE38" t="str">
            <v/>
          </cell>
        </row>
        <row r="44">
          <cell r="C44" t="str">
            <v>11123217017718007</v>
          </cell>
          <cell r="S44" t="str">
            <v/>
          </cell>
          <cell r="AE44" t="str">
            <v/>
          </cell>
        </row>
        <row r="50">
          <cell r="C50" t="str">
            <v>11123217017718008</v>
          </cell>
          <cell r="S50" t="str">
            <v/>
          </cell>
          <cell r="AE50" t="str">
            <v/>
          </cell>
        </row>
        <row r="56">
          <cell r="C56" t="str">
            <v>11123217017718009</v>
          </cell>
          <cell r="S56" t="str">
            <v/>
          </cell>
          <cell r="AE56" t="str">
            <v/>
          </cell>
        </row>
        <row r="62">
          <cell r="C62" t="str">
            <v>11123217017718010</v>
          </cell>
          <cell r="S62" t="str">
            <v/>
          </cell>
          <cell r="AE62" t="str">
            <v/>
          </cell>
        </row>
        <row r="68">
          <cell r="C68" t="str">
            <v/>
          </cell>
          <cell r="S68" t="str">
            <v/>
          </cell>
          <cell r="AE68" t="str">
            <v/>
          </cell>
        </row>
        <row r="74">
          <cell r="C74" t="str">
            <v/>
          </cell>
          <cell r="S74" t="str">
            <v/>
          </cell>
          <cell r="AE74" t="str">
            <v/>
          </cell>
        </row>
        <row r="80">
          <cell r="C80" t="str">
            <v/>
          </cell>
          <cell r="S80" t="str">
            <v/>
          </cell>
          <cell r="AE80" t="str">
            <v/>
          </cell>
        </row>
        <row r="86">
          <cell r="C86" t="str">
            <v/>
          </cell>
          <cell r="S86" t="str">
            <v/>
          </cell>
          <cell r="AE86" t="str">
            <v/>
          </cell>
        </row>
        <row r="92">
          <cell r="C92" t="str">
            <v/>
          </cell>
          <cell r="S92" t="str">
            <v/>
          </cell>
          <cell r="AE92" t="str">
            <v/>
          </cell>
        </row>
        <row r="98">
          <cell r="C98" t="str">
            <v/>
          </cell>
          <cell r="S98" t="str">
            <v/>
          </cell>
          <cell r="AE98" t="str">
            <v/>
          </cell>
        </row>
        <row r="104">
          <cell r="C104" t="str">
            <v/>
          </cell>
          <cell r="S104" t="str">
            <v/>
          </cell>
          <cell r="AE104" t="str">
            <v/>
          </cell>
        </row>
        <row r="110">
          <cell r="C110" t="str">
            <v/>
          </cell>
          <cell r="S110" t="str">
            <v/>
          </cell>
          <cell r="AE110" t="str">
            <v/>
          </cell>
        </row>
        <row r="116">
          <cell r="C116" t="str">
            <v/>
          </cell>
          <cell r="S116" t="str">
            <v/>
          </cell>
          <cell r="AE116" t="str">
            <v/>
          </cell>
        </row>
        <row r="122">
          <cell r="C122" t="str">
            <v/>
          </cell>
          <cell r="S122" t="str">
            <v/>
          </cell>
          <cell r="AE122" t="str">
            <v/>
          </cell>
        </row>
        <row r="128">
          <cell r="C128" t="str">
            <v/>
          </cell>
          <cell r="S128" t="str">
            <v/>
          </cell>
          <cell r="AE128" t="str">
            <v/>
          </cell>
        </row>
        <row r="134">
          <cell r="C134" t="str">
            <v/>
          </cell>
          <cell r="S134" t="str">
            <v/>
          </cell>
          <cell r="AE134" t="str">
            <v/>
          </cell>
        </row>
        <row r="140">
          <cell r="C140" t="str">
            <v/>
          </cell>
          <cell r="S140" t="str">
            <v/>
          </cell>
          <cell r="AE140" t="str">
            <v/>
          </cell>
        </row>
        <row r="146">
          <cell r="C146" t="str">
            <v/>
          </cell>
          <cell r="S146" t="str">
            <v/>
          </cell>
          <cell r="AE146" t="str">
            <v/>
          </cell>
        </row>
        <row r="152">
          <cell r="C152" t="str">
            <v/>
          </cell>
          <cell r="S152" t="str">
            <v/>
          </cell>
          <cell r="AE152" t="str">
            <v/>
          </cell>
        </row>
        <row r="158">
          <cell r="C158" t="str">
            <v/>
          </cell>
          <cell r="S158" t="str">
            <v/>
          </cell>
          <cell r="AE158" t="str">
            <v/>
          </cell>
        </row>
        <row r="164">
          <cell r="C164" t="str">
            <v/>
          </cell>
          <cell r="S164" t="str">
            <v/>
          </cell>
          <cell r="AE164" t="str">
            <v/>
          </cell>
        </row>
        <row r="170">
          <cell r="C170" t="str">
            <v/>
          </cell>
          <cell r="S170" t="str">
            <v/>
          </cell>
          <cell r="AE170" t="str">
            <v/>
          </cell>
        </row>
        <row r="176">
          <cell r="C176" t="str">
            <v/>
          </cell>
          <cell r="S176" t="str">
            <v/>
          </cell>
          <cell r="AE176" t="str">
            <v/>
          </cell>
        </row>
        <row r="182">
          <cell r="C182" t="str">
            <v/>
          </cell>
          <cell r="S182" t="str">
            <v/>
          </cell>
          <cell r="AE182" t="str">
            <v/>
          </cell>
        </row>
        <row r="188">
          <cell r="C188" t="str">
            <v/>
          </cell>
          <cell r="S188" t="str">
            <v/>
          </cell>
          <cell r="AE188" t="str">
            <v/>
          </cell>
        </row>
        <row r="194">
          <cell r="C194" t="str">
            <v/>
          </cell>
          <cell r="S194" t="str">
            <v/>
          </cell>
          <cell r="AE194" t="str">
            <v/>
          </cell>
        </row>
        <row r="200">
          <cell r="C200" t="str">
            <v/>
          </cell>
          <cell r="S200" t="str">
            <v/>
          </cell>
          <cell r="AE200" t="str">
            <v/>
          </cell>
        </row>
        <row r="206">
          <cell r="C206" t="str">
            <v/>
          </cell>
          <cell r="S206" t="str">
            <v/>
          </cell>
          <cell r="AE206" t="str">
            <v/>
          </cell>
        </row>
        <row r="212">
          <cell r="C212" t="str">
            <v/>
          </cell>
          <cell r="S212" t="str">
            <v/>
          </cell>
          <cell r="AE212" t="str">
            <v/>
          </cell>
        </row>
        <row r="218">
          <cell r="C218" t="str">
            <v/>
          </cell>
          <cell r="S218" t="str">
            <v/>
          </cell>
          <cell r="AE218" t="str">
            <v/>
          </cell>
        </row>
        <row r="224">
          <cell r="C224" t="str">
            <v/>
          </cell>
          <cell r="S224" t="str">
            <v/>
          </cell>
          <cell r="AE224" t="str">
            <v/>
          </cell>
        </row>
        <row r="230">
          <cell r="C230" t="str">
            <v/>
          </cell>
          <cell r="S230" t="str">
            <v/>
          </cell>
          <cell r="AE230" t="str">
            <v/>
          </cell>
        </row>
        <row r="236">
          <cell r="C236" t="str">
            <v/>
          </cell>
          <cell r="S236" t="str">
            <v/>
          </cell>
          <cell r="AE236" t="str">
            <v/>
          </cell>
        </row>
        <row r="242">
          <cell r="C242" t="str">
            <v/>
          </cell>
          <cell r="S242" t="str">
            <v/>
          </cell>
          <cell r="AE242" t="str">
            <v/>
          </cell>
        </row>
        <row r="248">
          <cell r="C248" t="str">
            <v/>
          </cell>
          <cell r="S248" t="str">
            <v/>
          </cell>
          <cell r="AE248" t="str">
            <v/>
          </cell>
        </row>
        <row r="254">
          <cell r="C254" t="str">
            <v/>
          </cell>
          <cell r="S254" t="str">
            <v/>
          </cell>
          <cell r="AE254" t="str">
            <v/>
          </cell>
        </row>
        <row r="260">
          <cell r="C260" t="str">
            <v/>
          </cell>
          <cell r="S260" t="str">
            <v/>
          </cell>
          <cell r="AE260" t="str">
            <v/>
          </cell>
        </row>
        <row r="266">
          <cell r="C266" t="str">
            <v/>
          </cell>
          <cell r="S266" t="str">
            <v/>
          </cell>
          <cell r="AE266" t="str">
            <v/>
          </cell>
        </row>
        <row r="272">
          <cell r="C272" t="str">
            <v/>
          </cell>
          <cell r="S272" t="str">
            <v/>
          </cell>
          <cell r="AE272" t="str">
            <v/>
          </cell>
        </row>
        <row r="278">
          <cell r="C278" t="str">
            <v/>
          </cell>
          <cell r="S278" t="str">
            <v/>
          </cell>
          <cell r="AE278" t="str">
            <v/>
          </cell>
        </row>
        <row r="284">
          <cell r="C284" t="str">
            <v/>
          </cell>
          <cell r="S284" t="str">
            <v/>
          </cell>
          <cell r="AE284" t="str">
            <v/>
          </cell>
        </row>
        <row r="290">
          <cell r="C290" t="str">
            <v/>
          </cell>
          <cell r="S290" t="str">
            <v/>
          </cell>
          <cell r="AE290" t="str">
            <v/>
          </cell>
        </row>
        <row r="296">
          <cell r="C296" t="str">
            <v/>
          </cell>
          <cell r="S296" t="str">
            <v/>
          </cell>
          <cell r="AE296" t="str">
            <v/>
          </cell>
        </row>
        <row r="302">
          <cell r="C302" t="str">
            <v/>
          </cell>
          <cell r="S302" t="str">
            <v/>
          </cell>
          <cell r="AE302" t="str">
            <v/>
          </cell>
        </row>
      </sheetData>
      <sheetData sheetId="22">
        <row r="8">
          <cell r="C8" t="str">
            <v>11123217017718001</v>
          </cell>
          <cell r="S8" t="str">
            <v/>
          </cell>
          <cell r="AE8" t="str">
            <v/>
          </cell>
        </row>
        <row r="14">
          <cell r="C14" t="str">
            <v>11123217017718002</v>
          </cell>
          <cell r="S14" t="str">
            <v/>
          </cell>
          <cell r="AE14" t="str">
            <v/>
          </cell>
        </row>
        <row r="20">
          <cell r="C20" t="str">
            <v>11123217017718003</v>
          </cell>
          <cell r="S20" t="str">
            <v/>
          </cell>
          <cell r="AE20" t="str">
            <v/>
          </cell>
        </row>
        <row r="26">
          <cell r="C26" t="str">
            <v>11123217017718004</v>
          </cell>
          <cell r="S26" t="str">
            <v/>
          </cell>
          <cell r="AE26" t="str">
            <v/>
          </cell>
        </row>
        <row r="32">
          <cell r="C32" t="str">
            <v>11123217017718005</v>
          </cell>
          <cell r="S32" t="str">
            <v/>
          </cell>
          <cell r="AE32" t="str">
            <v/>
          </cell>
        </row>
        <row r="38">
          <cell r="C38" t="str">
            <v>11123217017718006</v>
          </cell>
          <cell r="S38" t="str">
            <v/>
          </cell>
          <cell r="AE38" t="str">
            <v/>
          </cell>
        </row>
        <row r="44">
          <cell r="C44" t="str">
            <v>11123217017718007</v>
          </cell>
          <cell r="S44" t="str">
            <v/>
          </cell>
          <cell r="AE44" t="str">
            <v/>
          </cell>
        </row>
        <row r="50">
          <cell r="C50" t="str">
            <v>11123217017718008</v>
          </cell>
          <cell r="S50" t="str">
            <v/>
          </cell>
          <cell r="AE50" t="str">
            <v/>
          </cell>
        </row>
        <row r="56">
          <cell r="C56" t="str">
            <v>11123217017718009</v>
          </cell>
          <cell r="S56" t="str">
            <v/>
          </cell>
          <cell r="AE56" t="str">
            <v/>
          </cell>
        </row>
        <row r="62">
          <cell r="C62" t="str">
            <v>11123217017718010</v>
          </cell>
          <cell r="S62" t="str">
            <v/>
          </cell>
          <cell r="AE62" t="str">
            <v/>
          </cell>
        </row>
        <row r="68">
          <cell r="C68" t="str">
            <v/>
          </cell>
          <cell r="S68" t="str">
            <v/>
          </cell>
          <cell r="AE68" t="str">
            <v/>
          </cell>
        </row>
        <row r="74">
          <cell r="C74" t="str">
            <v/>
          </cell>
          <cell r="S74" t="str">
            <v/>
          </cell>
          <cell r="AE74" t="str">
            <v/>
          </cell>
        </row>
        <row r="80">
          <cell r="C80" t="str">
            <v/>
          </cell>
          <cell r="S80" t="str">
            <v/>
          </cell>
          <cell r="AE80" t="str">
            <v/>
          </cell>
        </row>
        <row r="86">
          <cell r="C86" t="str">
            <v/>
          </cell>
          <cell r="S86" t="str">
            <v/>
          </cell>
          <cell r="AE86" t="str">
            <v/>
          </cell>
        </row>
        <row r="92">
          <cell r="C92" t="str">
            <v/>
          </cell>
          <cell r="S92" t="str">
            <v/>
          </cell>
          <cell r="AE92" t="str">
            <v/>
          </cell>
        </row>
        <row r="98">
          <cell r="C98" t="str">
            <v/>
          </cell>
          <cell r="S98" t="str">
            <v/>
          </cell>
          <cell r="AE98" t="str">
            <v/>
          </cell>
        </row>
        <row r="104">
          <cell r="C104" t="str">
            <v/>
          </cell>
          <cell r="S104" t="str">
            <v/>
          </cell>
          <cell r="AE104" t="str">
            <v/>
          </cell>
        </row>
        <row r="110">
          <cell r="C110" t="str">
            <v/>
          </cell>
          <cell r="S110" t="str">
            <v/>
          </cell>
          <cell r="AE110" t="str">
            <v/>
          </cell>
        </row>
        <row r="116">
          <cell r="C116" t="str">
            <v/>
          </cell>
          <cell r="S116" t="str">
            <v/>
          </cell>
          <cell r="AE116" t="str">
            <v/>
          </cell>
        </row>
        <row r="122">
          <cell r="C122" t="str">
            <v/>
          </cell>
          <cell r="S122" t="str">
            <v/>
          </cell>
          <cell r="AE122" t="str">
            <v/>
          </cell>
        </row>
        <row r="128">
          <cell r="C128" t="str">
            <v/>
          </cell>
          <cell r="S128" t="str">
            <v/>
          </cell>
          <cell r="AE128" t="str">
            <v/>
          </cell>
        </row>
        <row r="134">
          <cell r="C134" t="str">
            <v/>
          </cell>
          <cell r="S134" t="str">
            <v/>
          </cell>
          <cell r="AE134" t="str">
            <v/>
          </cell>
        </row>
        <row r="140">
          <cell r="C140" t="str">
            <v/>
          </cell>
          <cell r="S140" t="str">
            <v/>
          </cell>
          <cell r="AE140" t="str">
            <v/>
          </cell>
        </row>
        <row r="146">
          <cell r="C146" t="str">
            <v/>
          </cell>
          <cell r="S146" t="str">
            <v/>
          </cell>
          <cell r="AE146" t="str">
            <v/>
          </cell>
        </row>
        <row r="152">
          <cell r="C152" t="str">
            <v/>
          </cell>
          <cell r="S152" t="str">
            <v/>
          </cell>
          <cell r="AE152" t="str">
            <v/>
          </cell>
        </row>
        <row r="158">
          <cell r="C158" t="str">
            <v/>
          </cell>
          <cell r="S158" t="str">
            <v/>
          </cell>
          <cell r="AE158" t="str">
            <v/>
          </cell>
        </row>
        <row r="164">
          <cell r="C164" t="str">
            <v/>
          </cell>
          <cell r="S164" t="str">
            <v/>
          </cell>
          <cell r="AE164" t="str">
            <v/>
          </cell>
        </row>
        <row r="170">
          <cell r="C170" t="str">
            <v/>
          </cell>
          <cell r="S170" t="str">
            <v/>
          </cell>
          <cell r="AE170" t="str">
            <v/>
          </cell>
        </row>
        <row r="176">
          <cell r="C176" t="str">
            <v/>
          </cell>
          <cell r="S176" t="str">
            <v/>
          </cell>
          <cell r="AE176" t="str">
            <v/>
          </cell>
        </row>
        <row r="182">
          <cell r="C182" t="str">
            <v/>
          </cell>
          <cell r="S182" t="str">
            <v/>
          </cell>
          <cell r="AE182" t="str">
            <v/>
          </cell>
        </row>
        <row r="188">
          <cell r="C188" t="str">
            <v/>
          </cell>
          <cell r="S188" t="str">
            <v/>
          </cell>
          <cell r="AE188" t="str">
            <v/>
          </cell>
        </row>
        <row r="194">
          <cell r="C194" t="str">
            <v/>
          </cell>
          <cell r="S194" t="str">
            <v/>
          </cell>
          <cell r="AE194" t="str">
            <v/>
          </cell>
        </row>
        <row r="200">
          <cell r="C200" t="str">
            <v/>
          </cell>
          <cell r="S200" t="str">
            <v/>
          </cell>
          <cell r="AE200" t="str">
            <v/>
          </cell>
        </row>
        <row r="206">
          <cell r="C206" t="str">
            <v/>
          </cell>
          <cell r="S206" t="str">
            <v/>
          </cell>
          <cell r="AE206" t="str">
            <v/>
          </cell>
        </row>
        <row r="212">
          <cell r="C212" t="str">
            <v/>
          </cell>
          <cell r="S212" t="str">
            <v/>
          </cell>
          <cell r="AE212" t="str">
            <v/>
          </cell>
        </row>
        <row r="218">
          <cell r="C218" t="str">
            <v/>
          </cell>
          <cell r="S218" t="str">
            <v/>
          </cell>
          <cell r="AE218" t="str">
            <v/>
          </cell>
        </row>
        <row r="224">
          <cell r="C224" t="str">
            <v/>
          </cell>
          <cell r="S224" t="str">
            <v/>
          </cell>
          <cell r="AE224" t="str">
            <v/>
          </cell>
        </row>
        <row r="230">
          <cell r="C230" t="str">
            <v/>
          </cell>
          <cell r="S230" t="str">
            <v/>
          </cell>
          <cell r="AE230" t="str">
            <v/>
          </cell>
        </row>
        <row r="236">
          <cell r="C236" t="str">
            <v/>
          </cell>
          <cell r="S236" t="str">
            <v/>
          </cell>
          <cell r="AE236" t="str">
            <v/>
          </cell>
        </row>
        <row r="242">
          <cell r="C242" t="str">
            <v/>
          </cell>
          <cell r="S242" t="str">
            <v/>
          </cell>
          <cell r="AE242" t="str">
            <v/>
          </cell>
        </row>
        <row r="248">
          <cell r="C248" t="str">
            <v/>
          </cell>
          <cell r="S248" t="str">
            <v/>
          </cell>
          <cell r="AE248" t="str">
            <v/>
          </cell>
        </row>
        <row r="254">
          <cell r="C254" t="str">
            <v/>
          </cell>
          <cell r="S254" t="str">
            <v/>
          </cell>
          <cell r="AE254" t="str">
            <v/>
          </cell>
        </row>
        <row r="260">
          <cell r="C260" t="str">
            <v/>
          </cell>
          <cell r="S260" t="str">
            <v/>
          </cell>
          <cell r="AE260" t="str">
            <v/>
          </cell>
        </row>
        <row r="266">
          <cell r="C266" t="str">
            <v/>
          </cell>
          <cell r="S266" t="str">
            <v/>
          </cell>
          <cell r="AE266" t="str">
            <v/>
          </cell>
        </row>
        <row r="272">
          <cell r="C272" t="str">
            <v/>
          </cell>
          <cell r="S272" t="str">
            <v/>
          </cell>
          <cell r="AE272" t="str">
            <v/>
          </cell>
        </row>
        <row r="278">
          <cell r="C278" t="str">
            <v/>
          </cell>
          <cell r="S278" t="str">
            <v/>
          </cell>
          <cell r="AE278" t="str">
            <v/>
          </cell>
        </row>
        <row r="284">
          <cell r="C284" t="str">
            <v/>
          </cell>
          <cell r="S284" t="str">
            <v/>
          </cell>
          <cell r="AE284" t="str">
            <v/>
          </cell>
        </row>
        <row r="290">
          <cell r="C290" t="str">
            <v/>
          </cell>
          <cell r="S290" t="str">
            <v/>
          </cell>
          <cell r="AE290" t="str">
            <v/>
          </cell>
        </row>
        <row r="296">
          <cell r="C296" t="str">
            <v/>
          </cell>
          <cell r="S296" t="str">
            <v/>
          </cell>
          <cell r="AE296" t="str">
            <v/>
          </cell>
        </row>
        <row r="302">
          <cell r="C302" t="str">
            <v/>
          </cell>
          <cell r="S302" t="str">
            <v/>
          </cell>
          <cell r="AE302" t="str">
            <v/>
          </cell>
        </row>
      </sheetData>
      <sheetData sheetId="23"/>
      <sheetData sheetId="24">
        <row r="8">
          <cell r="E8">
            <v>80</v>
          </cell>
        </row>
      </sheetData>
      <sheetData sheetId="25" refreshError="1"/>
      <sheetData sheetId="26" refreshError="1"/>
      <sheetData sheetId="27">
        <row r="6">
          <cell r="T6" t="str">
            <v>Baik</v>
          </cell>
        </row>
      </sheetData>
      <sheetData sheetId="28" refreshError="1"/>
      <sheetData sheetId="29"/>
      <sheetData sheetId="30"/>
      <sheetData sheetId="3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KD"/>
      <sheetName val="Beranda"/>
      <sheetName val="PROTA"/>
    </sheetNames>
    <sheetDataSet>
      <sheetData sheetId="0">
        <row r="6">
          <cell r="A6" t="str">
            <v>3.1</v>
          </cell>
          <cell r="F6" t="str">
            <v>4.1</v>
          </cell>
        </row>
        <row r="7">
          <cell r="A7" t="str">
            <v>3.2</v>
          </cell>
          <cell r="F7" t="str">
            <v>4.2</v>
          </cell>
        </row>
        <row r="8">
          <cell r="A8" t="str">
            <v>3.3</v>
          </cell>
          <cell r="F8" t="str">
            <v>4.3</v>
          </cell>
        </row>
        <row r="9">
          <cell r="A9" t="str">
            <v>3.4</v>
          </cell>
          <cell r="F9" t="str">
            <v>4.4</v>
          </cell>
        </row>
      </sheetData>
      <sheetData sheetId="1"/>
      <sheetData sheetId="2">
        <row r="3">
          <cell r="C3" t="str">
            <v>VI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Relationship Id="rId4" Type="http://schemas.openxmlformats.org/officeDocument/2006/relationships/ctrlProp" Target="../ctrlProps/ctrlProp1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20"/>
  <sheetViews>
    <sheetView tabSelected="1" zoomScaleNormal="100" workbookViewId="0">
      <selection activeCell="P17" sqref="P17"/>
    </sheetView>
  </sheetViews>
  <sheetFormatPr defaultRowHeight="15.75" x14ac:dyDescent="0.25"/>
  <cols>
    <col min="1" max="1" width="3.42578125" customWidth="1"/>
    <col min="12" max="12" width="5.5703125" customWidth="1"/>
  </cols>
  <sheetData>
    <row r="1" spans="1:12" ht="20.100000000000001" customHeight="1" thickBot="1" x14ac:dyDescent="0.3">
      <c r="A1" s="196"/>
      <c r="B1" s="204" t="s">
        <v>334</v>
      </c>
      <c r="C1" s="205"/>
      <c r="D1" s="205"/>
      <c r="E1" s="205"/>
      <c r="F1" s="205"/>
      <c r="G1" s="205"/>
      <c r="H1" s="205"/>
      <c r="I1" s="205"/>
      <c r="J1" s="205"/>
      <c r="K1" s="206"/>
      <c r="L1" s="197"/>
    </row>
    <row r="2" spans="1:12" x14ac:dyDescent="0.25">
      <c r="A2" s="198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200"/>
    </row>
    <row r="3" spans="1:12" x14ac:dyDescent="0.25">
      <c r="A3" s="198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200"/>
    </row>
    <row r="4" spans="1:12" x14ac:dyDescent="0.25">
      <c r="A4" s="198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200"/>
    </row>
    <row r="5" spans="1:12" x14ac:dyDescent="0.25">
      <c r="A5" s="198"/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200"/>
    </row>
    <row r="6" spans="1:12" x14ac:dyDescent="0.25">
      <c r="A6" s="198"/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200"/>
    </row>
    <row r="7" spans="1:12" x14ac:dyDescent="0.25">
      <c r="A7" s="198"/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200"/>
    </row>
    <row r="8" spans="1:12" x14ac:dyDescent="0.25">
      <c r="A8" s="198"/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200"/>
    </row>
    <row r="9" spans="1:12" x14ac:dyDescent="0.25">
      <c r="A9" s="198"/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200"/>
    </row>
    <row r="10" spans="1:12" x14ac:dyDescent="0.25">
      <c r="A10" s="198"/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200"/>
    </row>
    <row r="11" spans="1:12" x14ac:dyDescent="0.25">
      <c r="A11" s="198"/>
      <c r="B11" s="199"/>
      <c r="C11" s="199"/>
      <c r="D11" s="199"/>
      <c r="E11" s="199"/>
      <c r="F11" s="199"/>
      <c r="G11" s="199"/>
      <c r="H11" s="199"/>
      <c r="I11" s="199"/>
      <c r="J11" s="199"/>
      <c r="K11" s="199"/>
      <c r="L11" s="200"/>
    </row>
    <row r="12" spans="1:12" ht="24.95" customHeight="1" x14ac:dyDescent="0.25">
      <c r="A12" s="198"/>
      <c r="B12" s="199"/>
      <c r="C12" s="199"/>
      <c r="D12" s="199"/>
      <c r="E12" s="199"/>
      <c r="F12" s="199"/>
      <c r="G12" s="199"/>
      <c r="H12" s="199"/>
      <c r="I12" s="199"/>
      <c r="J12" s="199"/>
      <c r="K12" s="199"/>
      <c r="L12" s="200"/>
    </row>
    <row r="13" spans="1:12" x14ac:dyDescent="0.25">
      <c r="A13" s="198"/>
      <c r="B13" s="199"/>
      <c r="C13" s="199"/>
      <c r="D13" s="199"/>
      <c r="E13" s="199"/>
      <c r="F13" s="199"/>
      <c r="G13" s="199"/>
      <c r="H13" s="199"/>
      <c r="I13" s="199"/>
      <c r="J13" s="199"/>
      <c r="K13" s="199"/>
      <c r="L13" s="200"/>
    </row>
    <row r="14" spans="1:12" x14ac:dyDescent="0.25">
      <c r="A14" s="198"/>
      <c r="B14" s="199"/>
      <c r="C14" s="199"/>
      <c r="D14" s="199"/>
      <c r="E14" s="199"/>
      <c r="F14" s="199"/>
      <c r="G14" s="199"/>
      <c r="H14" s="199"/>
      <c r="I14" s="199"/>
      <c r="J14" s="199"/>
      <c r="K14" s="199"/>
      <c r="L14" s="200"/>
    </row>
    <row r="15" spans="1:12" x14ac:dyDescent="0.25">
      <c r="A15" s="198"/>
      <c r="B15" s="199"/>
      <c r="C15" s="199"/>
      <c r="D15" s="199"/>
      <c r="E15" s="199"/>
      <c r="F15" s="199"/>
      <c r="G15" s="199"/>
      <c r="H15" s="199"/>
      <c r="I15" s="199"/>
      <c r="J15" s="199"/>
      <c r="K15" s="199"/>
      <c r="L15" s="200"/>
    </row>
    <row r="16" spans="1:12" x14ac:dyDescent="0.25">
      <c r="A16" s="198"/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200"/>
    </row>
    <row r="17" spans="1:12" x14ac:dyDescent="0.25">
      <c r="A17" s="198"/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200"/>
    </row>
    <row r="18" spans="1:12" x14ac:dyDescent="0.25">
      <c r="A18" s="198"/>
      <c r="B18" s="199"/>
      <c r="C18" s="199"/>
      <c r="D18" s="199"/>
      <c r="E18" s="199"/>
      <c r="F18" s="199"/>
      <c r="G18" s="199"/>
      <c r="H18" s="199"/>
      <c r="I18" s="199"/>
      <c r="J18" s="199"/>
      <c r="K18" s="199"/>
      <c r="L18" s="200"/>
    </row>
    <row r="19" spans="1:12" x14ac:dyDescent="0.25">
      <c r="A19" s="198"/>
      <c r="B19" s="199"/>
      <c r="C19" s="199"/>
      <c r="D19" s="199"/>
      <c r="E19" s="199"/>
      <c r="F19" s="199"/>
      <c r="G19" s="199"/>
      <c r="H19" s="199"/>
      <c r="I19" s="199"/>
      <c r="J19" s="199"/>
      <c r="K19" s="199"/>
      <c r="L19" s="200"/>
    </row>
    <row r="20" spans="1:12" ht="16.5" thickBot="1" x14ac:dyDescent="0.3">
      <c r="A20" s="201"/>
      <c r="B20" s="202"/>
      <c r="C20" s="202"/>
      <c r="D20" s="202"/>
      <c r="E20" s="202"/>
      <c r="F20" s="202"/>
      <c r="G20" s="202"/>
      <c r="H20" s="202"/>
      <c r="I20" s="202"/>
      <c r="J20" s="202"/>
      <c r="K20" s="202"/>
      <c r="L20" s="203"/>
    </row>
  </sheetData>
  <sheetProtection password="C036" sheet="1" objects="1" scenarios="1"/>
  <mergeCells count="1">
    <mergeCell ref="B1:K1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F34"/>
  <sheetViews>
    <sheetView topLeftCell="BY1" workbookViewId="0">
      <selection activeCell="F20" sqref="F20"/>
    </sheetView>
  </sheetViews>
  <sheetFormatPr defaultRowHeight="15.75" x14ac:dyDescent="0.25"/>
  <cols>
    <col min="1" max="1" width="4.140625" style="7" bestFit="1" customWidth="1"/>
    <col min="2" max="2" width="25.85546875" style="7" customWidth="1"/>
    <col min="3" max="3" width="16.140625" style="7" bestFit="1" customWidth="1"/>
    <col min="4" max="93" width="9.140625" style="8"/>
    <col min="94" max="94" width="0" style="9" hidden="1" customWidth="1"/>
    <col min="95" max="99" width="0" style="14" hidden="1" customWidth="1"/>
    <col min="100" max="116" width="0" style="9" hidden="1" customWidth="1"/>
    <col min="117" max="117" width="100.7109375" style="31" hidden="1" customWidth="1"/>
    <col min="118" max="118" width="3.28515625" style="9" hidden="1" customWidth="1"/>
    <col min="119" max="135" width="0" style="9" hidden="1" customWidth="1"/>
    <col min="136" max="136" width="100.7109375" style="9" hidden="1" customWidth="1"/>
    <col min="137" max="16384" width="9.140625" style="9"/>
  </cols>
  <sheetData>
    <row r="1" spans="1:136" x14ac:dyDescent="0.25">
      <c r="A1" s="165" t="s">
        <v>0</v>
      </c>
      <c r="B1" s="165" t="s">
        <v>1</v>
      </c>
      <c r="C1" s="165" t="s">
        <v>2</v>
      </c>
      <c r="D1" s="164" t="s">
        <v>3</v>
      </c>
      <c r="E1" s="164"/>
      <c r="F1" s="164"/>
      <c r="G1" s="164"/>
      <c r="H1" s="164"/>
      <c r="I1" s="164"/>
      <c r="J1" s="164" t="s">
        <v>4</v>
      </c>
      <c r="K1" s="164"/>
      <c r="L1" s="164"/>
      <c r="M1" s="164"/>
      <c r="N1" s="164"/>
      <c r="O1" s="164"/>
      <c r="P1" s="164" t="s">
        <v>5</v>
      </c>
      <c r="Q1" s="164"/>
      <c r="R1" s="164"/>
      <c r="S1" s="164"/>
      <c r="T1" s="164"/>
      <c r="U1" s="164"/>
      <c r="V1" s="164" t="s">
        <v>6</v>
      </c>
      <c r="W1" s="164"/>
      <c r="X1" s="164"/>
      <c r="Y1" s="164"/>
      <c r="Z1" s="164"/>
      <c r="AA1" s="164"/>
      <c r="AB1" s="164" t="s">
        <v>7</v>
      </c>
      <c r="AC1" s="164"/>
      <c r="AD1" s="164"/>
      <c r="AE1" s="164"/>
      <c r="AF1" s="164"/>
      <c r="AG1" s="164"/>
      <c r="AH1" s="164" t="s">
        <v>8</v>
      </c>
      <c r="AI1" s="164"/>
      <c r="AJ1" s="164"/>
      <c r="AK1" s="164"/>
      <c r="AL1" s="164"/>
      <c r="AM1" s="164"/>
      <c r="AN1" s="164" t="s">
        <v>9</v>
      </c>
      <c r="AO1" s="164"/>
      <c r="AP1" s="164"/>
      <c r="AQ1" s="164"/>
      <c r="AR1" s="164"/>
      <c r="AS1" s="164"/>
      <c r="AT1" s="164" t="s">
        <v>10</v>
      </c>
      <c r="AU1" s="164"/>
      <c r="AV1" s="164"/>
      <c r="AW1" s="164"/>
      <c r="AX1" s="164"/>
      <c r="AY1" s="164"/>
      <c r="AZ1" s="164" t="s">
        <v>11</v>
      </c>
      <c r="BA1" s="164"/>
      <c r="BB1" s="164"/>
      <c r="BC1" s="164"/>
      <c r="BD1" s="164"/>
      <c r="BE1" s="164"/>
      <c r="BF1" s="164" t="s">
        <v>12</v>
      </c>
      <c r="BG1" s="164"/>
      <c r="BH1" s="164"/>
      <c r="BI1" s="164"/>
      <c r="BJ1" s="164"/>
      <c r="BK1" s="164"/>
      <c r="BL1" s="164" t="s">
        <v>13</v>
      </c>
      <c r="BM1" s="164"/>
      <c r="BN1" s="164"/>
      <c r="BO1" s="164"/>
      <c r="BP1" s="164"/>
      <c r="BQ1" s="164"/>
      <c r="BR1" s="164" t="s">
        <v>14</v>
      </c>
      <c r="BS1" s="164"/>
      <c r="BT1" s="164"/>
      <c r="BU1" s="164"/>
      <c r="BV1" s="164"/>
      <c r="BW1" s="164"/>
      <c r="BX1" s="164" t="s">
        <v>15</v>
      </c>
      <c r="BY1" s="164"/>
      <c r="BZ1" s="164"/>
      <c r="CA1" s="164"/>
      <c r="CB1" s="164"/>
      <c r="CC1" s="164"/>
      <c r="CD1" s="164" t="s">
        <v>16</v>
      </c>
      <c r="CE1" s="164"/>
      <c r="CF1" s="164"/>
      <c r="CG1" s="164"/>
      <c r="CH1" s="164"/>
      <c r="CI1" s="164"/>
      <c r="CJ1" s="164" t="s">
        <v>17</v>
      </c>
      <c r="CK1" s="164"/>
      <c r="CL1" s="164"/>
      <c r="CM1" s="164"/>
      <c r="CN1" s="164"/>
      <c r="CO1" s="164"/>
      <c r="CQ1" s="167" t="s">
        <v>24</v>
      </c>
      <c r="CR1" s="167"/>
      <c r="CS1" s="167"/>
      <c r="CT1" s="167"/>
      <c r="CU1" s="167"/>
      <c r="CV1" s="13">
        <v>1</v>
      </c>
      <c r="CW1" s="13">
        <v>2</v>
      </c>
      <c r="CX1" s="13">
        <v>3</v>
      </c>
      <c r="CY1" s="13">
        <v>4</v>
      </c>
      <c r="CZ1" s="13">
        <v>5</v>
      </c>
      <c r="DA1" s="13">
        <v>6</v>
      </c>
      <c r="DB1" s="13">
        <v>7</v>
      </c>
      <c r="DC1" s="13">
        <v>8</v>
      </c>
      <c r="DD1" s="13">
        <v>9</v>
      </c>
      <c r="DE1" s="13">
        <v>10</v>
      </c>
      <c r="DF1" s="13">
        <v>11</v>
      </c>
      <c r="DG1" s="13">
        <v>12</v>
      </c>
      <c r="DH1" s="13">
        <v>13</v>
      </c>
      <c r="DI1" s="13">
        <v>14</v>
      </c>
      <c r="DJ1" s="13">
        <v>15</v>
      </c>
      <c r="DK1" s="15"/>
      <c r="DL1" s="15"/>
      <c r="DM1" s="29"/>
      <c r="DO1" s="17">
        <v>1</v>
      </c>
      <c r="DP1" s="17">
        <v>2</v>
      </c>
      <c r="DQ1" s="17">
        <v>3</v>
      </c>
      <c r="DR1" s="17">
        <v>4</v>
      </c>
      <c r="DS1" s="17">
        <v>5</v>
      </c>
      <c r="DT1" s="17">
        <v>6</v>
      </c>
      <c r="DU1" s="17">
        <v>7</v>
      </c>
      <c r="DV1" s="17">
        <v>8</v>
      </c>
      <c r="DW1" s="17">
        <v>9</v>
      </c>
      <c r="DX1" s="17">
        <v>10</v>
      </c>
      <c r="DY1" s="17">
        <v>11</v>
      </c>
      <c r="DZ1" s="17">
        <v>12</v>
      </c>
      <c r="EA1" s="17">
        <v>13</v>
      </c>
      <c r="EB1" s="17">
        <v>14</v>
      </c>
      <c r="EC1" s="17">
        <v>15</v>
      </c>
      <c r="ED1" s="19"/>
      <c r="EE1" s="19"/>
      <c r="EF1" s="19"/>
    </row>
    <row r="2" spans="1:136" x14ac:dyDescent="0.25">
      <c r="A2" s="166"/>
      <c r="B2" s="166"/>
      <c r="C2" s="166"/>
      <c r="D2" s="1" t="s">
        <v>18</v>
      </c>
      <c r="E2" s="1" t="s">
        <v>19</v>
      </c>
      <c r="F2" s="1" t="s">
        <v>20</v>
      </c>
      <c r="G2" s="1" t="s">
        <v>21</v>
      </c>
      <c r="H2" s="1" t="s">
        <v>22</v>
      </c>
      <c r="I2" s="1" t="s">
        <v>23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18</v>
      </c>
      <c r="Q2" s="1" t="s">
        <v>19</v>
      </c>
      <c r="R2" s="1" t="s">
        <v>20</v>
      </c>
      <c r="S2" s="1" t="s">
        <v>21</v>
      </c>
      <c r="T2" s="1" t="s">
        <v>22</v>
      </c>
      <c r="U2" s="1" t="s">
        <v>23</v>
      </c>
      <c r="V2" s="1" t="s">
        <v>18</v>
      </c>
      <c r="W2" s="1" t="s">
        <v>19</v>
      </c>
      <c r="X2" s="1" t="s">
        <v>20</v>
      </c>
      <c r="Y2" s="1" t="s">
        <v>21</v>
      </c>
      <c r="Z2" s="1" t="s">
        <v>22</v>
      </c>
      <c r="AA2" s="1" t="s">
        <v>23</v>
      </c>
      <c r="AB2" s="1" t="s">
        <v>18</v>
      </c>
      <c r="AC2" s="1" t="s">
        <v>19</v>
      </c>
      <c r="AD2" s="1" t="s">
        <v>20</v>
      </c>
      <c r="AE2" s="1" t="s">
        <v>21</v>
      </c>
      <c r="AF2" s="1" t="s">
        <v>22</v>
      </c>
      <c r="AG2" s="1" t="s">
        <v>23</v>
      </c>
      <c r="AH2" s="1" t="s">
        <v>18</v>
      </c>
      <c r="AI2" s="1" t="s">
        <v>19</v>
      </c>
      <c r="AJ2" s="1" t="s">
        <v>20</v>
      </c>
      <c r="AK2" s="1" t="s">
        <v>21</v>
      </c>
      <c r="AL2" s="1" t="s">
        <v>22</v>
      </c>
      <c r="AM2" s="1" t="s">
        <v>23</v>
      </c>
      <c r="AN2" s="1" t="s">
        <v>18</v>
      </c>
      <c r="AO2" s="1" t="s">
        <v>19</v>
      </c>
      <c r="AP2" s="1" t="s">
        <v>20</v>
      </c>
      <c r="AQ2" s="1" t="s">
        <v>21</v>
      </c>
      <c r="AR2" s="1" t="s">
        <v>22</v>
      </c>
      <c r="AS2" s="1" t="s">
        <v>23</v>
      </c>
      <c r="AT2" s="1" t="s">
        <v>18</v>
      </c>
      <c r="AU2" s="1" t="s">
        <v>19</v>
      </c>
      <c r="AV2" s="1" t="s">
        <v>20</v>
      </c>
      <c r="AW2" s="1" t="s">
        <v>21</v>
      </c>
      <c r="AX2" s="1" t="s">
        <v>22</v>
      </c>
      <c r="AY2" s="1" t="s">
        <v>23</v>
      </c>
      <c r="AZ2" s="1" t="s">
        <v>18</v>
      </c>
      <c r="BA2" s="1" t="s">
        <v>19</v>
      </c>
      <c r="BB2" s="1" t="s">
        <v>20</v>
      </c>
      <c r="BC2" s="1" t="s">
        <v>21</v>
      </c>
      <c r="BD2" s="1" t="s">
        <v>22</v>
      </c>
      <c r="BE2" s="1" t="s">
        <v>23</v>
      </c>
      <c r="BF2" s="1" t="s">
        <v>18</v>
      </c>
      <c r="BG2" s="1" t="s">
        <v>19</v>
      </c>
      <c r="BH2" s="1" t="s">
        <v>20</v>
      </c>
      <c r="BI2" s="1" t="s">
        <v>21</v>
      </c>
      <c r="BJ2" s="1" t="s">
        <v>22</v>
      </c>
      <c r="BK2" s="1" t="s">
        <v>23</v>
      </c>
      <c r="BL2" s="1" t="s">
        <v>18</v>
      </c>
      <c r="BM2" s="1" t="s">
        <v>19</v>
      </c>
      <c r="BN2" s="1" t="s">
        <v>20</v>
      </c>
      <c r="BO2" s="1" t="s">
        <v>21</v>
      </c>
      <c r="BP2" s="1" t="s">
        <v>22</v>
      </c>
      <c r="BQ2" s="1" t="s">
        <v>23</v>
      </c>
      <c r="BR2" s="1" t="s">
        <v>18</v>
      </c>
      <c r="BS2" s="1" t="s">
        <v>19</v>
      </c>
      <c r="BT2" s="1" t="s">
        <v>20</v>
      </c>
      <c r="BU2" s="1" t="s">
        <v>21</v>
      </c>
      <c r="BV2" s="1" t="s">
        <v>22</v>
      </c>
      <c r="BW2" s="1" t="s">
        <v>23</v>
      </c>
      <c r="BX2" s="1" t="s">
        <v>18</v>
      </c>
      <c r="BY2" s="1" t="s">
        <v>19</v>
      </c>
      <c r="BZ2" s="1" t="s">
        <v>20</v>
      </c>
      <c r="CA2" s="1" t="s">
        <v>21</v>
      </c>
      <c r="CB2" s="1" t="s">
        <v>22</v>
      </c>
      <c r="CC2" s="1" t="s">
        <v>23</v>
      </c>
      <c r="CD2" s="1" t="s">
        <v>18</v>
      </c>
      <c r="CE2" s="1" t="s">
        <v>19</v>
      </c>
      <c r="CF2" s="1" t="s">
        <v>20</v>
      </c>
      <c r="CG2" s="1" t="s">
        <v>21</v>
      </c>
      <c r="CH2" s="1" t="s">
        <v>22</v>
      </c>
      <c r="CI2" s="1" t="s">
        <v>23</v>
      </c>
      <c r="CJ2" s="1" t="s">
        <v>18</v>
      </c>
      <c r="CK2" s="1" t="s">
        <v>19</v>
      </c>
      <c r="CL2" s="1" t="s">
        <v>20</v>
      </c>
      <c r="CM2" s="1" t="s">
        <v>21</v>
      </c>
      <c r="CN2" s="1" t="s">
        <v>22</v>
      </c>
      <c r="CO2" s="1" t="s">
        <v>23</v>
      </c>
      <c r="CP2" s="11" t="s">
        <v>62</v>
      </c>
      <c r="CQ2" s="10" t="s">
        <v>19</v>
      </c>
      <c r="CR2" s="10" t="s">
        <v>20</v>
      </c>
      <c r="CS2" s="10" t="s">
        <v>21</v>
      </c>
      <c r="CT2" s="10" t="s">
        <v>22</v>
      </c>
      <c r="CU2" s="10" t="s">
        <v>23</v>
      </c>
      <c r="CV2" s="12" t="str">
        <f>IF(COUNT(E3:F3),D3,"")</f>
        <v>Bunyi huruf, kata, frase dan kalimat sederhana terkait topik : الوجب المنزل baik secara lisan maupun tertulis</v>
      </c>
      <c r="CW2" s="12" t="str">
        <f>IF(COUNT(K3:L3),J3,"")</f>
        <v>Makna dari ujaran kata , frase dan kalimat sederhana terkait topik : الوجب المنزل</v>
      </c>
      <c r="CX2" s="12" t="str">
        <f>IF(COUNT(Q3:R3),P3,"")</f>
        <v>Bentuk, kata frase dan kalimat sederhana terkait topik : الوجب المنزل</v>
      </c>
      <c r="CY2" s="12" t="str">
        <f>IF(COUNT(W3:X3),V3,"")</f>
        <v>Kata, frase dan kalimat sederhana secara lisan dan tertulis terkait topik : الوجب المنزل</v>
      </c>
      <c r="CZ2" s="12" t="str">
        <f>IF(COUNT(AC3:AD3),AB3,"")</f>
        <v/>
      </c>
      <c r="DA2" s="12" t="str">
        <f>IF(COUNT(AI3:AJ3),AH3,"")</f>
        <v/>
      </c>
      <c r="DB2" s="12" t="str">
        <f>IF(COUNT(AO3:AP3),AN3,"")</f>
        <v/>
      </c>
      <c r="DC2" s="12" t="str">
        <f>IF(COUNT(AU3:AV3),AT3,"")</f>
        <v/>
      </c>
      <c r="DD2" s="12" t="str">
        <f>IF(COUNT(BA3:BB3),AZ3,"")</f>
        <v/>
      </c>
      <c r="DE2" s="12" t="str">
        <f>IF(COUNT(BG3:BH3),BF3,"")</f>
        <v/>
      </c>
      <c r="DF2" s="12" t="str">
        <f>IF(COUNT(BM3:BN3),BL3,"")</f>
        <v/>
      </c>
      <c r="DG2" s="12" t="str">
        <f>IF(COUNT(BS3:BT3),BR3,"")</f>
        <v/>
      </c>
      <c r="DH2" s="12" t="str">
        <f>IF(COUNT(BY3:BZ3),BX3,"")</f>
        <v/>
      </c>
      <c r="DI2" s="12" t="str">
        <f>IF(COUNT(CE3:CF3),CD3,"")</f>
        <v/>
      </c>
      <c r="DJ2" s="12" t="str">
        <f>IF(COUNT(CK3:CL3),CJ3,"")</f>
        <v/>
      </c>
      <c r="DK2" s="16" t="s">
        <v>25</v>
      </c>
      <c r="DL2" s="16" t="s">
        <v>26</v>
      </c>
      <c r="DM2" s="30" t="s">
        <v>27</v>
      </c>
      <c r="DO2" s="18" t="str">
        <f>IF(COUNT(G3:I3),D3,"")</f>
        <v/>
      </c>
      <c r="DP2" s="18" t="str">
        <f>IF(COUNT(M3:O3),J3,"")</f>
        <v/>
      </c>
      <c r="DQ2" s="18" t="str">
        <f>IF(COUNT(S3:U3),P3,"")</f>
        <v/>
      </c>
      <c r="DR2" s="18" t="str">
        <f>IF(COUNT(Y3:AA3),V3,"")</f>
        <v/>
      </c>
      <c r="DS2" s="18" t="str">
        <f>IF(COUNT(AE3:AG3),AB3,"")</f>
        <v>Menyajikan huruf, kata frase dan kalimat bahasa arab terkait topik : الوجب المنزل</v>
      </c>
      <c r="DT2" s="18" t="str">
        <f>IF(COUNT(AK3:AM3),AH3,"")</f>
        <v>Menyajikan makna dari ujaran kata, frase dan kalimat bahasa arab terkait topik : الوجب المنزل</v>
      </c>
      <c r="DU2" s="18" t="str">
        <f>IF(COUNT(AQ3:AS3),AN3,"")</f>
        <v>Menyajikan kata, frase, dan kalimat sederhana secara lisan dan tertulis terkait topik : الوجب المنزل</v>
      </c>
      <c r="DV2" s="18" t="str">
        <f>IF(COUNT(AW3:AY3),AT3,"")</f>
        <v>Menyajikan teks sederhana tentang topik : الوجب المنزل dalam berbagai struktur bahasa sederhana secara tepat</v>
      </c>
      <c r="DW2" s="18" t="str">
        <f>IF(COUNT(BC3:BE3),AZ3,"")</f>
        <v/>
      </c>
      <c r="DX2" s="18" t="str">
        <f>IF(COUNT(BI3:BK3),BF3,"")</f>
        <v/>
      </c>
      <c r="DY2" s="18" t="str">
        <f>IF(COUNT(BO3:BQ3),BL3,"")</f>
        <v/>
      </c>
      <c r="DZ2" s="18" t="str">
        <f>IF(COUNT(BU3:BW3),BR3,"")</f>
        <v/>
      </c>
      <c r="EA2" s="18" t="str">
        <f>IF(COUNT(CA3:CC3),BX3,"")</f>
        <v/>
      </c>
      <c r="EB2" s="18" t="str">
        <f>IF(COUNT(CG3:CI3),CD3,"")</f>
        <v/>
      </c>
      <c r="EC2" s="18" t="str">
        <f>IF(COUNT(CM3:CO3),CJ3,"")</f>
        <v/>
      </c>
      <c r="ED2" s="20" t="s">
        <v>25</v>
      </c>
      <c r="EE2" s="20" t="s">
        <v>26</v>
      </c>
      <c r="EF2" s="20" t="s">
        <v>27</v>
      </c>
    </row>
    <row r="3" spans="1:136" ht="47.25" x14ac:dyDescent="0.25">
      <c r="A3" s="2">
        <v>1</v>
      </c>
      <c r="B3" s="3" t="str">
        <f t="shared" ref="B3:C32" ca="1" si="0">IFERROR(INDEX(Data_Siswa,ROW(B1),COLUMN(A3)),"")</f>
        <v>AHMAD FARIZI</v>
      </c>
      <c r="C3" s="3" t="str">
        <f t="shared" ca="1" si="0"/>
        <v>0087736464</v>
      </c>
      <c r="D3" s="4" t="s">
        <v>189</v>
      </c>
      <c r="E3" s="5">
        <v>78</v>
      </c>
      <c r="F3" s="5"/>
      <c r="G3" s="5"/>
      <c r="H3" s="5"/>
      <c r="I3" s="5"/>
      <c r="J3" s="4" t="s">
        <v>190</v>
      </c>
      <c r="K3" s="5">
        <v>78</v>
      </c>
      <c r="L3" s="5"/>
      <c r="M3" s="5"/>
      <c r="N3" s="5"/>
      <c r="O3" s="5"/>
      <c r="P3" s="4" t="s">
        <v>191</v>
      </c>
      <c r="Q3" s="5">
        <v>78</v>
      </c>
      <c r="R3" s="5"/>
      <c r="S3" s="5"/>
      <c r="T3" s="5"/>
      <c r="U3" s="5"/>
      <c r="V3" s="4" t="s">
        <v>192</v>
      </c>
      <c r="W3" s="5">
        <v>78</v>
      </c>
      <c r="X3" s="5"/>
      <c r="Y3" s="5"/>
      <c r="Z3" s="5"/>
      <c r="AA3" s="5"/>
      <c r="AB3" s="4" t="s">
        <v>193</v>
      </c>
      <c r="AC3" s="5"/>
      <c r="AD3" s="5"/>
      <c r="AE3" s="5"/>
      <c r="AF3" s="5">
        <v>78</v>
      </c>
      <c r="AG3" s="5"/>
      <c r="AH3" s="4" t="s">
        <v>194</v>
      </c>
      <c r="AI3" s="5"/>
      <c r="AJ3" s="5"/>
      <c r="AK3" s="5"/>
      <c r="AL3" s="5">
        <v>78</v>
      </c>
      <c r="AM3" s="5"/>
      <c r="AN3" s="6" t="s">
        <v>195</v>
      </c>
      <c r="AO3" s="5"/>
      <c r="AP3" s="5"/>
      <c r="AQ3" s="5"/>
      <c r="AR3" s="5">
        <v>78</v>
      </c>
      <c r="AS3" s="5"/>
      <c r="AT3" s="4" t="s">
        <v>196</v>
      </c>
      <c r="AU3" s="5"/>
      <c r="AV3" s="5"/>
      <c r="AW3" s="5"/>
      <c r="AX3" s="5">
        <v>78</v>
      </c>
      <c r="AY3" s="5"/>
      <c r="AZ3" s="4"/>
      <c r="BA3" s="5"/>
      <c r="BB3" s="5"/>
      <c r="BC3" s="5"/>
      <c r="BD3" s="5"/>
      <c r="BE3" s="5"/>
      <c r="BF3" s="4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6">
        <f>IFERROR(MAX(CQ3:CR3),"")</f>
        <v>78</v>
      </c>
      <c r="CQ3" s="10">
        <f>IFERROR(AVERAGEIF($D$2:$CO$2,CQ$2,$D3:$CO3),"")</f>
        <v>78</v>
      </c>
      <c r="CR3" s="10" t="str">
        <f t="shared" ref="CR3:CU18" si="1">IFERROR(AVERAGEIF($D$2:$CO$2,CR$2,$D3:$CO3),"")</f>
        <v/>
      </c>
      <c r="CS3" s="10" t="str">
        <f t="shared" si="1"/>
        <v/>
      </c>
      <c r="CT3" s="10">
        <f t="shared" si="1"/>
        <v>78</v>
      </c>
      <c r="CU3" s="10" t="str">
        <f t="shared" si="1"/>
        <v/>
      </c>
      <c r="CV3" s="21">
        <f>IF(COUNT(E3:F3),MAX(E3:F3),"")</f>
        <v>78</v>
      </c>
      <c r="CW3" s="21">
        <f>IF(COUNT(K3:L3),MAX(K3:L3),"")</f>
        <v>78</v>
      </c>
      <c r="CX3" s="22">
        <f>IF(COUNT(Q3:R3),MAX(Q3:R3),"")</f>
        <v>78</v>
      </c>
      <c r="CY3" s="22">
        <f>IF(COUNT(W3:X3),MAX(W3:X3),"")</f>
        <v>78</v>
      </c>
      <c r="CZ3" s="22" t="str">
        <f>IF(COUNT(AC3:AD3),MAX(AC3:AD3),"")</f>
        <v/>
      </c>
      <c r="DA3" s="23" t="str">
        <f>IF(COUNT(AI3:AJ3),MAX(AI3:AJ3),"")</f>
        <v/>
      </c>
      <c r="DB3" s="23" t="str">
        <f>IF(COUNT(AO3:AP3),MAX(AO3:AP3),"")</f>
        <v/>
      </c>
      <c r="DC3" s="23" t="str">
        <f>IF(COUNT(AU3:AV3),MAX(AU3:AV3),"")</f>
        <v/>
      </c>
      <c r="DD3" s="23" t="str">
        <f>IF(COUNT(BA3:BB3),MAX(BA3:BB3),"")</f>
        <v/>
      </c>
      <c r="DE3" s="23" t="str">
        <f>IF(COUNT(BG3:BH3),MAX(BG3:BH3),"")</f>
        <v/>
      </c>
      <c r="DF3" s="23" t="str">
        <f>IF(COUNT(BM3:BN3),MAX(BM3:BN3),"")</f>
        <v/>
      </c>
      <c r="DG3" s="23" t="str">
        <f>IF(COUNT(BS3:BT3),MAX(BS3:BT3),"")</f>
        <v/>
      </c>
      <c r="DH3" s="23" t="str">
        <f>IF(COUNT(BY3:BZ3),MAX(BY3:BZ3),"")</f>
        <v/>
      </c>
      <c r="DI3" s="23" t="str">
        <f>IF(COUNT(CE3:CF3),MAX(CE3:CF3),"")</f>
        <v/>
      </c>
      <c r="DJ3" s="23" t="str">
        <f>IF(COUNT(CK3:CL3),MAX(CK3:CL3),"")</f>
        <v/>
      </c>
      <c r="DK3" s="23" t="str">
        <f>IFERROR(INDEX($CV$2:$DJ$2,,MATCH(MAX($CV3:$DJ3),$CV3:$DJ3,0)),"")</f>
        <v>Bunyi huruf, kata, frase dan kalimat sederhana terkait topik : الوجب المنزل baik secara lisan maupun tertulis</v>
      </c>
      <c r="DL3" s="23" t="str">
        <f>IFERROR(INDEX($CV$2:$DJ$2,,MATCH(MIN($CV3:$DJ3),$CV3:$DJ3,0)),"")</f>
        <v>Bunyi huruf, kata, frase dan kalimat sederhana terkait topik : الوجب المنزل baik secara lisan maupun tertulis</v>
      </c>
      <c r="DM3" s="31" t="str">
        <f>IF(DK3="","",LOOKUP(MAX($CV3:$DJ3),KKM!$C$11:$C$14,KKM!$E$11:$E$14)&amp;" "&amp;BAR!DK3&amp;"; "&amp;LOOKUP(MIN(BAR!CV3:DJ3),KKM!$C$11:$C$14,KKM!$E$11:$E$14)&amp;" "&amp;BAR!DL3)</f>
        <v>Memiliki kemampuan yang cukup baik dalam  Bunyi huruf, kata, frase dan kalimat sederhana terkait topik : الوجب المنزل baik secara lisan maupun tertulis; Memiliki kemampuan yang cukup baik dalam  Bunyi huruf, kata, frase dan kalimat sederhana terkait topik : الوجب المنزل baik secara lisan maupun tertulis</v>
      </c>
      <c r="DO3" s="9" t="str">
        <f>IF(COUNT(G3:I3),AVERAGE(G3:I3),"")</f>
        <v/>
      </c>
      <c r="DP3" s="9" t="str">
        <f>IF(DP$2="","",AVERAGE(M3:O3))</f>
        <v/>
      </c>
      <c r="DQ3" s="9" t="str">
        <f>IF(DQ$2="","",AVERAGE(S3:U3))</f>
        <v/>
      </c>
      <c r="DR3" s="9" t="str">
        <f>IF(DR$2="","",AVERAGE(Y3:AA3))</f>
        <v/>
      </c>
      <c r="DS3" s="9">
        <f>IF(DS$2="","",AVERAGE(AE3:AG3))</f>
        <v>78</v>
      </c>
      <c r="DT3" s="9">
        <f>IF(DT$2="","",IFERROR(AVERAGE(AK3:AM3),""))</f>
        <v>78</v>
      </c>
      <c r="DU3" s="9">
        <f>IF(DU$2="","",IFERROR(AVERAGE(AQ3:AS3),""))</f>
        <v>78</v>
      </c>
      <c r="DV3" s="9">
        <f>IF(DV$2="","",IFERROR(AVERAGE(AW3:AY3),""))</f>
        <v>78</v>
      </c>
      <c r="DW3" s="9" t="str">
        <f>IFERROR(AVERAGE(BC3:BE3),"")</f>
        <v/>
      </c>
      <c r="DX3" s="9" t="str">
        <f>IFERROR(AVERAGE(BI3:BK3),"")</f>
        <v/>
      </c>
      <c r="DY3" s="9" t="str">
        <f>IFERROR(AVERAGE(BO3:BQ3),"")</f>
        <v/>
      </c>
      <c r="DZ3" s="9" t="str">
        <f>IFERROR(AVERAGE(BU3:BW3),"")</f>
        <v/>
      </c>
      <c r="EA3" s="9" t="str">
        <f>IFERROR(AVERAGE(CA3:CC3),"")</f>
        <v/>
      </c>
      <c r="EB3" s="9" t="str">
        <f>IFERROR(AVERAGE(CG3:CI3),"")</f>
        <v/>
      </c>
      <c r="EC3" s="9" t="str">
        <f>IFERROR(AVERAGE(CM3:CO3),"")</f>
        <v/>
      </c>
      <c r="ED3" s="9" t="str">
        <f>IFERROR(INDEX($DO$2:$EC$2,,MATCH(MAX($DO3:$EC3),$DO3:$EC3,0)),"")</f>
        <v>Menyajikan huruf, kata frase dan kalimat bahasa arab terkait topik : الوجب المنزل</v>
      </c>
      <c r="EE3" s="9" t="str">
        <f>IFERROR(INDEX($DO$2:$EC$2,,MATCH(MIN($DO3:$EC3),$DO3:$EC3,0)),"")</f>
        <v>Menyajikan huruf, kata frase dan kalimat bahasa arab terkait topik : الوجب المنزل</v>
      </c>
      <c r="EF3" s="31" t="str">
        <f>IFERROR(LOOKUP(MAX($DO3:$EC3),KKM!$C$11:$C$14,KKM!$F$11:$F$14),"")&amp;BAR!ED3&amp;"; "&amp;IFERROR(LOOKUP(MIN($DO3:$EC3),KKM!$C$11:$C$14,KKM!$F$11:$F$14),"")&amp;BAR!EE3</f>
        <v>Cukup terampil dalam Menyajikan huruf, kata frase dan kalimat bahasa arab terkait topik : الوجب المنزل; Cukup terampil dalam Menyajikan huruf, kata frase dan kalimat bahasa arab terkait topik : الوجب المنزل</v>
      </c>
    </row>
    <row r="4" spans="1:136" ht="47.25" x14ac:dyDescent="0.25">
      <c r="A4" s="2">
        <v>2</v>
      </c>
      <c r="B4" s="3" t="str">
        <f t="shared" ca="1" si="0"/>
        <v>ALI BIKRIH</v>
      </c>
      <c r="C4" s="3" t="str">
        <f t="shared" ca="1" si="0"/>
        <v>0096718446</v>
      </c>
      <c r="D4" s="4" t="s">
        <v>189</v>
      </c>
      <c r="E4" s="5">
        <v>78</v>
      </c>
      <c r="F4" s="5"/>
      <c r="G4" s="5"/>
      <c r="H4" s="5"/>
      <c r="I4" s="5"/>
      <c r="J4" s="4" t="s">
        <v>190</v>
      </c>
      <c r="K4" s="5">
        <v>78</v>
      </c>
      <c r="L4" s="5"/>
      <c r="M4" s="5"/>
      <c r="N4" s="5"/>
      <c r="O4" s="5"/>
      <c r="P4" s="4" t="s">
        <v>191</v>
      </c>
      <c r="Q4" s="5">
        <v>78</v>
      </c>
      <c r="R4" s="5"/>
      <c r="S4" s="5"/>
      <c r="T4" s="5"/>
      <c r="U4" s="5"/>
      <c r="V4" s="4" t="s">
        <v>192</v>
      </c>
      <c r="W4" s="5">
        <v>78</v>
      </c>
      <c r="X4" s="5"/>
      <c r="Y4" s="5"/>
      <c r="Z4" s="5"/>
      <c r="AA4" s="5"/>
      <c r="AB4" s="4" t="s">
        <v>193</v>
      </c>
      <c r="AC4" s="5"/>
      <c r="AD4" s="5"/>
      <c r="AE4" s="5"/>
      <c r="AF4" s="5">
        <v>78</v>
      </c>
      <c r="AG4" s="5"/>
      <c r="AH4" s="4" t="s">
        <v>194</v>
      </c>
      <c r="AI4" s="5"/>
      <c r="AJ4" s="5"/>
      <c r="AK4" s="5"/>
      <c r="AL4" s="5">
        <v>78</v>
      </c>
      <c r="AM4" s="5"/>
      <c r="AN4" s="6" t="s">
        <v>195</v>
      </c>
      <c r="AO4" s="5"/>
      <c r="AP4" s="5"/>
      <c r="AQ4" s="5"/>
      <c r="AR4" s="5">
        <v>78</v>
      </c>
      <c r="AS4" s="5"/>
      <c r="AT4" s="4" t="s">
        <v>196</v>
      </c>
      <c r="AU4" s="5"/>
      <c r="AV4" s="5"/>
      <c r="AW4" s="5"/>
      <c r="AX4" s="5">
        <v>78</v>
      </c>
      <c r="AY4" s="5"/>
      <c r="AZ4" s="4"/>
      <c r="BA4" s="5"/>
      <c r="BB4" s="5"/>
      <c r="BC4" s="5"/>
      <c r="BD4" s="5"/>
      <c r="BE4" s="5"/>
      <c r="BF4" s="4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6">
        <f t="shared" ref="CP4:CP32" si="2">IFERROR(MAX(CQ4:CR4),"")</f>
        <v>78</v>
      </c>
      <c r="CQ4" s="10">
        <f t="shared" ref="CQ4:CU26" si="3">IFERROR(AVERAGEIF($D$2:$CO$2,CQ$2,$D4:$CO4),"")</f>
        <v>78</v>
      </c>
      <c r="CR4" s="10" t="str">
        <f t="shared" si="1"/>
        <v/>
      </c>
      <c r="CS4" s="10" t="str">
        <f t="shared" si="1"/>
        <v/>
      </c>
      <c r="CT4" s="10">
        <f t="shared" si="1"/>
        <v>78</v>
      </c>
      <c r="CU4" s="10" t="str">
        <f t="shared" si="1"/>
        <v/>
      </c>
      <c r="CV4" s="21">
        <f t="shared" ref="CV4:CV32" si="4">IF(COUNT(E4:F4),MAX(E4:F4),"")</f>
        <v>78</v>
      </c>
      <c r="CW4" s="21">
        <f t="shared" ref="CW4:CW32" si="5">IF(COUNT(K4:L4),MAX(K4:L4),"")</f>
        <v>78</v>
      </c>
      <c r="CX4" s="22">
        <f t="shared" ref="CX4:CX32" si="6">IF(COUNT(Q4:R4),MAX(Q4:R4),"")</f>
        <v>78</v>
      </c>
      <c r="CY4" s="22">
        <f t="shared" ref="CY4:CY32" si="7">IF(COUNT(W4:X4),MAX(W4:X4),"")</f>
        <v>78</v>
      </c>
      <c r="CZ4" s="22" t="str">
        <f t="shared" ref="CZ4:CZ32" si="8">IF(COUNT(AC4:AD4),MAX(AC4:AD4),"")</f>
        <v/>
      </c>
      <c r="DA4" s="23" t="str">
        <f t="shared" ref="DA4:DA32" si="9">IF(COUNT(AI4:AJ4),MAX(AI4:AJ4),"")</f>
        <v/>
      </c>
      <c r="DB4" s="23" t="str">
        <f t="shared" ref="DB4:DB32" si="10">IF(COUNT(AO4:AP4),MAX(AO4:AP4),"")</f>
        <v/>
      </c>
      <c r="DC4" s="23" t="str">
        <f t="shared" ref="DC4:DC32" si="11">IF(COUNT(AU4:AV4),MAX(AU4:AV4),"")</f>
        <v/>
      </c>
      <c r="DD4" s="23" t="str">
        <f t="shared" ref="DD4:DD32" si="12">IF(COUNT(BA4:BB4),MAX(BA4:BB4),"")</f>
        <v/>
      </c>
      <c r="DE4" s="23" t="str">
        <f t="shared" ref="DE4:DE32" si="13">IF(COUNT(BG4:BH4),MAX(BG4:BH4),"")</f>
        <v/>
      </c>
      <c r="DF4" s="23" t="str">
        <f t="shared" ref="DF4:DF32" si="14">IF(COUNT(BM4:BN4),MAX(BM4:BN4),"")</f>
        <v/>
      </c>
      <c r="DG4" s="23" t="str">
        <f t="shared" ref="DG4:DG32" si="15">IF(COUNT(BS4:BT4),MAX(BS4:BT4),"")</f>
        <v/>
      </c>
      <c r="DH4" s="23" t="str">
        <f t="shared" ref="DH4:DH32" si="16">IF(COUNT(BY4:BZ4),MAX(BY4:BZ4),"")</f>
        <v/>
      </c>
      <c r="DI4" s="23" t="str">
        <f t="shared" ref="DI4:DI32" si="17">IF(COUNT(CE4:CF4),MAX(CE4:CF4),"")</f>
        <v/>
      </c>
      <c r="DJ4" s="23" t="str">
        <f t="shared" ref="DJ4:DJ32" si="18">IF(COUNT(CK4:CL4),MAX(CK4:CL4),"")</f>
        <v/>
      </c>
      <c r="DK4" s="23" t="str">
        <f t="shared" ref="DK4:DK32" si="19">IFERROR(INDEX($CV$2:$DJ$2,,MATCH(MAX($CV4:$DJ4),$CV4:$DJ4,0)),"")</f>
        <v>Bunyi huruf, kata, frase dan kalimat sederhana terkait topik : الوجب المنزل baik secara lisan maupun tertulis</v>
      </c>
      <c r="DL4" s="23" t="str">
        <f t="shared" ref="DL4:DL32" si="20">IFERROR(INDEX($CV$2:$DJ$2,,MATCH(MIN($CV4:$DJ4),$CV4:$DJ4,0)),"")</f>
        <v>Bunyi huruf, kata, frase dan kalimat sederhana terkait topik : الوجب المنزل baik secara lisan maupun tertulis</v>
      </c>
      <c r="DM4" s="31" t="str">
        <f>IF(DK4="","",LOOKUP(MAX($CV4:$DJ4),KKM!$C$11:$C$14,KKM!$E$11:$E$14)&amp;" "&amp;BAR!DK4&amp;"; "&amp;LOOKUP(MIN(BAR!CV4:DJ4),KKM!$C$11:$C$14,KKM!$E$11:$E$14)&amp;" "&amp;BAR!DL4)</f>
        <v>Memiliki kemampuan yang cukup baik dalam  Bunyi huruf, kata, frase dan kalimat sederhana terkait topik : الوجب المنزل baik secara lisan maupun tertulis; Memiliki kemampuan yang cukup baik dalam  Bunyi huruf, kata, frase dan kalimat sederhana terkait topik : الوجب المنزل baik secara lisan maupun tertulis</v>
      </c>
      <c r="DO4" s="9" t="str">
        <f t="shared" ref="DO4:DO32" si="21">IF(COUNT(G4:I4),AVERAGE(G4:I4),"")</f>
        <v/>
      </c>
      <c r="DP4" s="9" t="str">
        <f t="shared" ref="DP4:DP32" si="22">IF(DP$2="","",AVERAGE(M4:O4))</f>
        <v/>
      </c>
      <c r="DQ4" s="9" t="str">
        <f t="shared" ref="DQ4:DQ32" si="23">IF(DQ$2="","",AVERAGE(S4:U4))</f>
        <v/>
      </c>
      <c r="DR4" s="9" t="str">
        <f t="shared" ref="DR4:DR32" si="24">IF(DR$2="","",AVERAGE(Y4:AA4))</f>
        <v/>
      </c>
      <c r="DS4" s="9">
        <f t="shared" ref="DS4:DS32" si="25">IF(DS$2="","",AVERAGE(AE4:AG4))</f>
        <v>78</v>
      </c>
      <c r="DT4" s="9">
        <f t="shared" ref="DT4:DT32" si="26">IF(DT$2="","",IFERROR(AVERAGE(AK4:AM4),""))</f>
        <v>78</v>
      </c>
      <c r="DU4" s="9">
        <f t="shared" ref="DU4:DU32" si="27">IF(DU$2="","",IFERROR(AVERAGE(AQ4:AS4),""))</f>
        <v>78</v>
      </c>
      <c r="DV4" s="9">
        <f t="shared" ref="DV4:DV32" si="28">IF(DV$2="","",IFERROR(AVERAGE(AW4:AY4),""))</f>
        <v>78</v>
      </c>
      <c r="DW4" s="9" t="str">
        <f t="shared" ref="DW4:DW32" si="29">IFERROR(AVERAGE(BC4:BE4),"")</f>
        <v/>
      </c>
      <c r="DX4" s="9" t="str">
        <f t="shared" ref="DX4:DX32" si="30">IFERROR(AVERAGE(BI4:BK4),"")</f>
        <v/>
      </c>
      <c r="DY4" s="9" t="str">
        <f t="shared" ref="DY4:DY32" si="31">IFERROR(AVERAGE(BO4:BQ4),"")</f>
        <v/>
      </c>
      <c r="DZ4" s="9" t="str">
        <f t="shared" ref="DZ4:DZ32" si="32">IFERROR(AVERAGE(BU4:BW4),"")</f>
        <v/>
      </c>
      <c r="EA4" s="9" t="str">
        <f t="shared" ref="EA4:EA32" si="33">IFERROR(AVERAGE(CA4:CC4),"")</f>
        <v/>
      </c>
      <c r="EB4" s="9" t="str">
        <f t="shared" ref="EB4:EB32" si="34">IFERROR(AVERAGE(CG4:CI4),"")</f>
        <v/>
      </c>
      <c r="EC4" s="9" t="str">
        <f t="shared" ref="EC4:EC32" si="35">IFERROR(AVERAGE(CM4:CO4),"")</f>
        <v/>
      </c>
      <c r="ED4" s="9" t="str">
        <f t="shared" ref="ED4:ED32" si="36">IFERROR(INDEX($DO$2:$EC$2,,MATCH(MAX($DO4:$EC4),$DO4:$EC4,0)),"")</f>
        <v>Menyajikan huruf, kata frase dan kalimat bahasa arab terkait topik : الوجب المنزل</v>
      </c>
      <c r="EE4" s="9" t="str">
        <f t="shared" ref="EE4:EE32" si="37">IFERROR(INDEX($DO$2:$EC$2,,MATCH(MIN($DO4:$EC4),$DO4:$EC4,0)),"")</f>
        <v>Menyajikan huruf, kata frase dan kalimat bahasa arab terkait topik : الوجب المنزل</v>
      </c>
      <c r="EF4" s="31" t="str">
        <f>IFERROR(LOOKUP(MAX($DO4:$EC4),KKM!$C$11:$C$14,KKM!$F$11:$F$14),"")&amp;BAR!ED4&amp;"; "&amp;IFERROR(LOOKUP(MIN($DO4:$EC4),KKM!$C$11:$C$14,KKM!$F$11:$F$14),"")&amp;BAR!EE4</f>
        <v>Cukup terampil dalam Menyajikan huruf, kata frase dan kalimat bahasa arab terkait topik : الوجب المنزل; Cukup terampil dalam Menyajikan huruf, kata frase dan kalimat bahasa arab terkait topik : الوجب المنزل</v>
      </c>
    </row>
    <row r="5" spans="1:136" ht="47.25" x14ac:dyDescent="0.25">
      <c r="A5" s="2">
        <v>3</v>
      </c>
      <c r="B5" s="3" t="str">
        <f t="shared" ca="1" si="0"/>
        <v>ANIES KALEELA</v>
      </c>
      <c r="C5" s="3" t="str">
        <f t="shared" ca="1" si="0"/>
        <v>0084872709</v>
      </c>
      <c r="D5" s="4" t="s">
        <v>189</v>
      </c>
      <c r="E5" s="5">
        <v>78</v>
      </c>
      <c r="F5" s="5"/>
      <c r="G5" s="5"/>
      <c r="H5" s="5"/>
      <c r="I5" s="5"/>
      <c r="J5" s="4" t="s">
        <v>190</v>
      </c>
      <c r="K5" s="5">
        <v>78</v>
      </c>
      <c r="L5" s="5"/>
      <c r="M5" s="5"/>
      <c r="N5" s="5"/>
      <c r="O5" s="5"/>
      <c r="P5" s="4" t="s">
        <v>191</v>
      </c>
      <c r="Q5" s="5">
        <v>78</v>
      </c>
      <c r="R5" s="5"/>
      <c r="S5" s="5"/>
      <c r="T5" s="5"/>
      <c r="U5" s="5"/>
      <c r="V5" s="4" t="s">
        <v>192</v>
      </c>
      <c r="W5" s="5">
        <v>78</v>
      </c>
      <c r="X5" s="5"/>
      <c r="Y5" s="5"/>
      <c r="Z5" s="5"/>
      <c r="AA5" s="5"/>
      <c r="AB5" s="4" t="s">
        <v>193</v>
      </c>
      <c r="AC5" s="5"/>
      <c r="AD5" s="5"/>
      <c r="AE5" s="5"/>
      <c r="AF5" s="5">
        <v>78</v>
      </c>
      <c r="AG5" s="5"/>
      <c r="AH5" s="4" t="s">
        <v>194</v>
      </c>
      <c r="AI5" s="5"/>
      <c r="AJ5" s="5"/>
      <c r="AK5" s="5"/>
      <c r="AL5" s="5">
        <v>78</v>
      </c>
      <c r="AM5" s="5"/>
      <c r="AN5" s="6" t="s">
        <v>195</v>
      </c>
      <c r="AO5" s="5"/>
      <c r="AP5" s="5"/>
      <c r="AQ5" s="5"/>
      <c r="AR5" s="5">
        <v>78</v>
      </c>
      <c r="AS5" s="5"/>
      <c r="AT5" s="4" t="s">
        <v>196</v>
      </c>
      <c r="AU5" s="5"/>
      <c r="AV5" s="5"/>
      <c r="AW5" s="5"/>
      <c r="AX5" s="5">
        <v>78</v>
      </c>
      <c r="AY5" s="5"/>
      <c r="AZ5" s="4"/>
      <c r="BA5" s="5"/>
      <c r="BB5" s="5"/>
      <c r="BC5" s="5"/>
      <c r="BD5" s="5"/>
      <c r="BE5" s="5"/>
      <c r="BF5" s="4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6">
        <f t="shared" si="2"/>
        <v>78</v>
      </c>
      <c r="CQ5" s="10">
        <f t="shared" si="3"/>
        <v>78</v>
      </c>
      <c r="CR5" s="10" t="str">
        <f t="shared" si="1"/>
        <v/>
      </c>
      <c r="CS5" s="10" t="str">
        <f t="shared" si="1"/>
        <v/>
      </c>
      <c r="CT5" s="10">
        <f t="shared" si="1"/>
        <v>78</v>
      </c>
      <c r="CU5" s="10" t="str">
        <f t="shared" si="1"/>
        <v/>
      </c>
      <c r="CV5" s="21">
        <f t="shared" si="4"/>
        <v>78</v>
      </c>
      <c r="CW5" s="21">
        <f t="shared" si="5"/>
        <v>78</v>
      </c>
      <c r="CX5" s="22">
        <f t="shared" si="6"/>
        <v>78</v>
      </c>
      <c r="CY5" s="22">
        <f t="shared" si="7"/>
        <v>78</v>
      </c>
      <c r="CZ5" s="22" t="str">
        <f t="shared" si="8"/>
        <v/>
      </c>
      <c r="DA5" s="23" t="str">
        <f t="shared" si="9"/>
        <v/>
      </c>
      <c r="DB5" s="23" t="str">
        <f t="shared" si="10"/>
        <v/>
      </c>
      <c r="DC5" s="23" t="str">
        <f t="shared" si="11"/>
        <v/>
      </c>
      <c r="DD5" s="23" t="str">
        <f t="shared" si="12"/>
        <v/>
      </c>
      <c r="DE5" s="23" t="str">
        <f t="shared" si="13"/>
        <v/>
      </c>
      <c r="DF5" s="23" t="str">
        <f t="shared" si="14"/>
        <v/>
      </c>
      <c r="DG5" s="23" t="str">
        <f t="shared" si="15"/>
        <v/>
      </c>
      <c r="DH5" s="23" t="str">
        <f t="shared" si="16"/>
        <v/>
      </c>
      <c r="DI5" s="23" t="str">
        <f t="shared" si="17"/>
        <v/>
      </c>
      <c r="DJ5" s="23" t="str">
        <f t="shared" si="18"/>
        <v/>
      </c>
      <c r="DK5" s="23" t="str">
        <f t="shared" si="19"/>
        <v>Bunyi huruf, kata, frase dan kalimat sederhana terkait topik : الوجب المنزل baik secara lisan maupun tertulis</v>
      </c>
      <c r="DL5" s="23" t="str">
        <f t="shared" si="20"/>
        <v>Bunyi huruf, kata, frase dan kalimat sederhana terkait topik : الوجب المنزل baik secara lisan maupun tertulis</v>
      </c>
      <c r="DM5" s="31" t="str">
        <f>IF(DK5="","",LOOKUP(MAX($CV5:$DJ5),KKM!$C$11:$C$14,KKM!$E$11:$E$14)&amp;" "&amp;BAR!DK5&amp;"; "&amp;LOOKUP(MIN(BAR!CV5:DJ5),KKM!$C$11:$C$14,KKM!$E$11:$E$14)&amp;" "&amp;BAR!DL5)</f>
        <v>Memiliki kemampuan yang cukup baik dalam  Bunyi huruf, kata, frase dan kalimat sederhana terkait topik : الوجب المنزل baik secara lisan maupun tertulis; Memiliki kemampuan yang cukup baik dalam  Bunyi huruf, kata, frase dan kalimat sederhana terkait topik : الوجب المنزل baik secara lisan maupun tertulis</v>
      </c>
      <c r="DO5" s="9" t="str">
        <f t="shared" si="21"/>
        <v/>
      </c>
      <c r="DP5" s="9" t="str">
        <f t="shared" si="22"/>
        <v/>
      </c>
      <c r="DQ5" s="9" t="str">
        <f t="shared" si="23"/>
        <v/>
      </c>
      <c r="DR5" s="9" t="str">
        <f t="shared" si="24"/>
        <v/>
      </c>
      <c r="DS5" s="9">
        <f t="shared" si="25"/>
        <v>78</v>
      </c>
      <c r="DT5" s="9">
        <f t="shared" si="26"/>
        <v>78</v>
      </c>
      <c r="DU5" s="9">
        <f t="shared" si="27"/>
        <v>78</v>
      </c>
      <c r="DV5" s="9">
        <f t="shared" si="28"/>
        <v>78</v>
      </c>
      <c r="DW5" s="9" t="str">
        <f t="shared" si="29"/>
        <v/>
      </c>
      <c r="DX5" s="9" t="str">
        <f t="shared" si="30"/>
        <v/>
      </c>
      <c r="DY5" s="9" t="str">
        <f t="shared" si="31"/>
        <v/>
      </c>
      <c r="DZ5" s="9" t="str">
        <f t="shared" si="32"/>
        <v/>
      </c>
      <c r="EA5" s="9" t="str">
        <f t="shared" si="33"/>
        <v/>
      </c>
      <c r="EB5" s="9" t="str">
        <f t="shared" si="34"/>
        <v/>
      </c>
      <c r="EC5" s="9" t="str">
        <f t="shared" si="35"/>
        <v/>
      </c>
      <c r="ED5" s="9" t="str">
        <f t="shared" si="36"/>
        <v>Menyajikan huruf, kata frase dan kalimat bahasa arab terkait topik : الوجب المنزل</v>
      </c>
      <c r="EE5" s="9" t="str">
        <f t="shared" si="37"/>
        <v>Menyajikan huruf, kata frase dan kalimat bahasa arab terkait topik : الوجب المنزل</v>
      </c>
      <c r="EF5" s="31" t="str">
        <f>IFERROR(LOOKUP(MAX($DO5:$EC5),KKM!$C$11:$C$14,KKM!$F$11:$F$14),"")&amp;BAR!ED5&amp;"; "&amp;IFERROR(LOOKUP(MIN($DO5:$EC5),KKM!$C$11:$C$14,KKM!$F$11:$F$14),"")&amp;BAR!EE5</f>
        <v>Cukup terampil dalam Menyajikan huruf, kata frase dan kalimat bahasa arab terkait topik : الوجب المنزل; Cukup terampil dalam Menyajikan huruf, kata frase dan kalimat bahasa arab terkait topik : الوجب المنزل</v>
      </c>
    </row>
    <row r="6" spans="1:136" ht="47.25" x14ac:dyDescent="0.25">
      <c r="A6" s="2">
        <v>4</v>
      </c>
      <c r="B6" s="3" t="str">
        <f t="shared" ca="1" si="0"/>
        <v>DEDI</v>
      </c>
      <c r="C6" s="3" t="str">
        <f t="shared" ca="1" si="0"/>
        <v>0077915208</v>
      </c>
      <c r="D6" s="4" t="s">
        <v>189</v>
      </c>
      <c r="E6" s="5">
        <v>78</v>
      </c>
      <c r="F6" s="5"/>
      <c r="G6" s="5"/>
      <c r="H6" s="5"/>
      <c r="I6" s="5"/>
      <c r="J6" s="4" t="s">
        <v>190</v>
      </c>
      <c r="K6" s="5">
        <v>78</v>
      </c>
      <c r="L6" s="5"/>
      <c r="M6" s="5"/>
      <c r="N6" s="5"/>
      <c r="O6" s="5"/>
      <c r="P6" s="4" t="s">
        <v>191</v>
      </c>
      <c r="Q6" s="5">
        <v>78</v>
      </c>
      <c r="R6" s="5"/>
      <c r="S6" s="5"/>
      <c r="T6" s="5"/>
      <c r="U6" s="5"/>
      <c r="V6" s="4" t="s">
        <v>192</v>
      </c>
      <c r="W6" s="5">
        <v>78</v>
      </c>
      <c r="X6" s="5"/>
      <c r="Y6" s="5"/>
      <c r="Z6" s="5"/>
      <c r="AA6" s="5"/>
      <c r="AB6" s="4" t="s">
        <v>193</v>
      </c>
      <c r="AC6" s="5"/>
      <c r="AD6" s="5"/>
      <c r="AE6" s="5"/>
      <c r="AF6" s="5">
        <v>78</v>
      </c>
      <c r="AG6" s="5"/>
      <c r="AH6" s="4" t="s">
        <v>194</v>
      </c>
      <c r="AI6" s="5"/>
      <c r="AJ6" s="5"/>
      <c r="AK6" s="5"/>
      <c r="AL6" s="5">
        <v>78</v>
      </c>
      <c r="AM6" s="5"/>
      <c r="AN6" s="6" t="s">
        <v>195</v>
      </c>
      <c r="AO6" s="5"/>
      <c r="AP6" s="5"/>
      <c r="AQ6" s="5"/>
      <c r="AR6" s="5">
        <v>78</v>
      </c>
      <c r="AS6" s="5"/>
      <c r="AT6" s="4" t="s">
        <v>196</v>
      </c>
      <c r="AU6" s="5"/>
      <c r="AV6" s="5"/>
      <c r="AW6" s="5"/>
      <c r="AX6" s="5">
        <v>78</v>
      </c>
      <c r="AY6" s="5"/>
      <c r="AZ6" s="4"/>
      <c r="BA6" s="5"/>
      <c r="BB6" s="5"/>
      <c r="BC6" s="5"/>
      <c r="BD6" s="5"/>
      <c r="BE6" s="5"/>
      <c r="BF6" s="4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6">
        <f t="shared" si="2"/>
        <v>78</v>
      </c>
      <c r="CQ6" s="10">
        <f t="shared" si="3"/>
        <v>78</v>
      </c>
      <c r="CR6" s="10" t="str">
        <f t="shared" si="1"/>
        <v/>
      </c>
      <c r="CS6" s="10" t="str">
        <f t="shared" si="1"/>
        <v/>
      </c>
      <c r="CT6" s="10">
        <f t="shared" si="1"/>
        <v>78</v>
      </c>
      <c r="CU6" s="10" t="str">
        <f t="shared" si="1"/>
        <v/>
      </c>
      <c r="CV6" s="21">
        <f t="shared" si="4"/>
        <v>78</v>
      </c>
      <c r="CW6" s="21">
        <f t="shared" si="5"/>
        <v>78</v>
      </c>
      <c r="CX6" s="22">
        <f t="shared" si="6"/>
        <v>78</v>
      </c>
      <c r="CY6" s="22">
        <f t="shared" si="7"/>
        <v>78</v>
      </c>
      <c r="CZ6" s="22" t="str">
        <f t="shared" si="8"/>
        <v/>
      </c>
      <c r="DA6" s="23" t="str">
        <f t="shared" si="9"/>
        <v/>
      </c>
      <c r="DB6" s="23" t="str">
        <f t="shared" si="10"/>
        <v/>
      </c>
      <c r="DC6" s="23" t="str">
        <f t="shared" si="11"/>
        <v/>
      </c>
      <c r="DD6" s="23" t="str">
        <f t="shared" si="12"/>
        <v/>
      </c>
      <c r="DE6" s="23" t="str">
        <f t="shared" si="13"/>
        <v/>
      </c>
      <c r="DF6" s="23" t="str">
        <f t="shared" si="14"/>
        <v/>
      </c>
      <c r="DG6" s="23" t="str">
        <f t="shared" si="15"/>
        <v/>
      </c>
      <c r="DH6" s="23" t="str">
        <f t="shared" si="16"/>
        <v/>
      </c>
      <c r="DI6" s="23" t="str">
        <f t="shared" si="17"/>
        <v/>
      </c>
      <c r="DJ6" s="23" t="str">
        <f t="shared" si="18"/>
        <v/>
      </c>
      <c r="DK6" s="23" t="str">
        <f t="shared" si="19"/>
        <v>Bunyi huruf, kata, frase dan kalimat sederhana terkait topik : الوجب المنزل baik secara lisan maupun tertulis</v>
      </c>
      <c r="DL6" s="23" t="str">
        <f t="shared" si="20"/>
        <v>Bunyi huruf, kata, frase dan kalimat sederhana terkait topik : الوجب المنزل baik secara lisan maupun tertulis</v>
      </c>
      <c r="DM6" s="31" t="str">
        <f>IF(DK6="","",LOOKUP(MAX($CV6:$DJ6),KKM!$C$11:$C$14,KKM!$E$11:$E$14)&amp;" "&amp;BAR!DK6&amp;"; "&amp;LOOKUP(MIN(BAR!CV6:DJ6),KKM!$C$11:$C$14,KKM!$E$11:$E$14)&amp;" "&amp;BAR!DL6)</f>
        <v>Memiliki kemampuan yang cukup baik dalam  Bunyi huruf, kata, frase dan kalimat sederhana terkait topik : الوجب المنزل baik secara lisan maupun tertulis; Memiliki kemampuan yang cukup baik dalam  Bunyi huruf, kata, frase dan kalimat sederhana terkait topik : الوجب المنزل baik secara lisan maupun tertulis</v>
      </c>
      <c r="DO6" s="9" t="str">
        <f t="shared" si="21"/>
        <v/>
      </c>
      <c r="DP6" s="9" t="str">
        <f t="shared" si="22"/>
        <v/>
      </c>
      <c r="DQ6" s="9" t="str">
        <f t="shared" si="23"/>
        <v/>
      </c>
      <c r="DR6" s="9" t="str">
        <f t="shared" si="24"/>
        <v/>
      </c>
      <c r="DS6" s="9">
        <f t="shared" si="25"/>
        <v>78</v>
      </c>
      <c r="DT6" s="9">
        <f t="shared" si="26"/>
        <v>78</v>
      </c>
      <c r="DU6" s="9">
        <f t="shared" si="27"/>
        <v>78</v>
      </c>
      <c r="DV6" s="9">
        <f t="shared" si="28"/>
        <v>78</v>
      </c>
      <c r="DW6" s="9" t="str">
        <f t="shared" si="29"/>
        <v/>
      </c>
      <c r="DX6" s="9" t="str">
        <f t="shared" si="30"/>
        <v/>
      </c>
      <c r="DY6" s="9" t="str">
        <f t="shared" si="31"/>
        <v/>
      </c>
      <c r="DZ6" s="9" t="str">
        <f t="shared" si="32"/>
        <v/>
      </c>
      <c r="EA6" s="9" t="str">
        <f t="shared" si="33"/>
        <v/>
      </c>
      <c r="EB6" s="9" t="str">
        <f t="shared" si="34"/>
        <v/>
      </c>
      <c r="EC6" s="9" t="str">
        <f t="shared" si="35"/>
        <v/>
      </c>
      <c r="ED6" s="9" t="str">
        <f t="shared" si="36"/>
        <v>Menyajikan huruf, kata frase dan kalimat bahasa arab terkait topik : الوجب المنزل</v>
      </c>
      <c r="EE6" s="9" t="str">
        <f t="shared" si="37"/>
        <v>Menyajikan huruf, kata frase dan kalimat bahasa arab terkait topik : الوجب المنزل</v>
      </c>
      <c r="EF6" s="31" t="str">
        <f>IFERROR(LOOKUP(MAX($DO6:$EC6),KKM!$C$11:$C$14,KKM!$F$11:$F$14),"")&amp;BAR!ED6&amp;"; "&amp;IFERROR(LOOKUP(MIN($DO6:$EC6),KKM!$C$11:$C$14,KKM!$F$11:$F$14),"")&amp;BAR!EE6</f>
        <v>Cukup terampil dalam Menyajikan huruf, kata frase dan kalimat bahasa arab terkait topik : الوجب المنزل; Cukup terampil dalam Menyajikan huruf, kata frase dan kalimat bahasa arab terkait topik : الوجب المنزل</v>
      </c>
    </row>
    <row r="7" spans="1:136" ht="47.25" x14ac:dyDescent="0.25">
      <c r="A7" s="2">
        <v>5</v>
      </c>
      <c r="B7" s="3" t="str">
        <f t="shared" ca="1" si="0"/>
        <v>DESWITA MAHARANI</v>
      </c>
      <c r="C7" s="3" t="str">
        <f t="shared" ca="1" si="0"/>
        <v>0093819661</v>
      </c>
      <c r="D7" s="4" t="s">
        <v>189</v>
      </c>
      <c r="E7" s="5">
        <v>78</v>
      </c>
      <c r="F7" s="5"/>
      <c r="G7" s="5"/>
      <c r="H7" s="5"/>
      <c r="I7" s="5"/>
      <c r="J7" s="4" t="s">
        <v>190</v>
      </c>
      <c r="K7" s="5">
        <v>78</v>
      </c>
      <c r="L7" s="5"/>
      <c r="M7" s="5"/>
      <c r="N7" s="5"/>
      <c r="O7" s="5"/>
      <c r="P7" s="4" t="s">
        <v>191</v>
      </c>
      <c r="Q7" s="5">
        <v>78</v>
      </c>
      <c r="R7" s="5"/>
      <c r="S7" s="5"/>
      <c r="T7" s="5"/>
      <c r="U7" s="5"/>
      <c r="V7" s="4" t="s">
        <v>192</v>
      </c>
      <c r="W7" s="5">
        <v>78</v>
      </c>
      <c r="X7" s="5"/>
      <c r="Y7" s="5"/>
      <c r="Z7" s="5"/>
      <c r="AA7" s="5"/>
      <c r="AB7" s="4" t="s">
        <v>193</v>
      </c>
      <c r="AC7" s="5"/>
      <c r="AD7" s="5"/>
      <c r="AE7" s="5"/>
      <c r="AF7" s="5">
        <v>78</v>
      </c>
      <c r="AG7" s="5"/>
      <c r="AH7" s="4" t="s">
        <v>194</v>
      </c>
      <c r="AI7" s="5"/>
      <c r="AJ7" s="5"/>
      <c r="AK7" s="5"/>
      <c r="AL7" s="5">
        <v>78</v>
      </c>
      <c r="AM7" s="5"/>
      <c r="AN7" s="6" t="s">
        <v>195</v>
      </c>
      <c r="AO7" s="5"/>
      <c r="AP7" s="5"/>
      <c r="AQ7" s="5"/>
      <c r="AR7" s="5">
        <v>78</v>
      </c>
      <c r="AS7" s="5"/>
      <c r="AT7" s="4" t="s">
        <v>196</v>
      </c>
      <c r="AU7" s="5"/>
      <c r="AV7" s="5"/>
      <c r="AW7" s="5"/>
      <c r="AX7" s="5">
        <v>78</v>
      </c>
      <c r="AY7" s="5"/>
      <c r="AZ7" s="4"/>
      <c r="BA7" s="5"/>
      <c r="BB7" s="5"/>
      <c r="BC7" s="5"/>
      <c r="BD7" s="5"/>
      <c r="BE7" s="5"/>
      <c r="BF7" s="4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6">
        <f t="shared" si="2"/>
        <v>78</v>
      </c>
      <c r="CQ7" s="10">
        <f t="shared" si="3"/>
        <v>78</v>
      </c>
      <c r="CR7" s="10" t="str">
        <f t="shared" si="1"/>
        <v/>
      </c>
      <c r="CS7" s="10" t="str">
        <f t="shared" si="1"/>
        <v/>
      </c>
      <c r="CT7" s="10">
        <f t="shared" si="1"/>
        <v>78</v>
      </c>
      <c r="CU7" s="10" t="str">
        <f t="shared" si="1"/>
        <v/>
      </c>
      <c r="CV7" s="21">
        <f t="shared" si="4"/>
        <v>78</v>
      </c>
      <c r="CW7" s="21">
        <f t="shared" si="5"/>
        <v>78</v>
      </c>
      <c r="CX7" s="22">
        <f t="shared" si="6"/>
        <v>78</v>
      </c>
      <c r="CY7" s="22">
        <f t="shared" si="7"/>
        <v>78</v>
      </c>
      <c r="CZ7" s="22" t="str">
        <f t="shared" si="8"/>
        <v/>
      </c>
      <c r="DA7" s="23" t="str">
        <f t="shared" si="9"/>
        <v/>
      </c>
      <c r="DB7" s="23" t="str">
        <f t="shared" si="10"/>
        <v/>
      </c>
      <c r="DC7" s="23" t="str">
        <f t="shared" si="11"/>
        <v/>
      </c>
      <c r="DD7" s="23" t="str">
        <f t="shared" si="12"/>
        <v/>
      </c>
      <c r="DE7" s="23" t="str">
        <f t="shared" si="13"/>
        <v/>
      </c>
      <c r="DF7" s="23" t="str">
        <f t="shared" si="14"/>
        <v/>
      </c>
      <c r="DG7" s="23" t="str">
        <f t="shared" si="15"/>
        <v/>
      </c>
      <c r="DH7" s="23" t="str">
        <f t="shared" si="16"/>
        <v/>
      </c>
      <c r="DI7" s="23" t="str">
        <f t="shared" si="17"/>
        <v/>
      </c>
      <c r="DJ7" s="23" t="str">
        <f t="shared" si="18"/>
        <v/>
      </c>
      <c r="DK7" s="23" t="str">
        <f t="shared" si="19"/>
        <v>Bunyi huruf, kata, frase dan kalimat sederhana terkait topik : الوجب المنزل baik secara lisan maupun tertulis</v>
      </c>
      <c r="DL7" s="23" t="str">
        <f t="shared" si="20"/>
        <v>Bunyi huruf, kata, frase dan kalimat sederhana terkait topik : الوجب المنزل baik secara lisan maupun tertulis</v>
      </c>
      <c r="DM7" s="31" t="str">
        <f>IF(DK7="","",LOOKUP(MAX($CV7:$DJ7),KKM!$C$11:$C$14,KKM!$E$11:$E$14)&amp;" "&amp;BAR!DK7&amp;"; "&amp;LOOKUP(MIN(BAR!CV7:DJ7),KKM!$C$11:$C$14,KKM!$E$11:$E$14)&amp;" "&amp;BAR!DL7)</f>
        <v>Memiliki kemampuan yang cukup baik dalam  Bunyi huruf, kata, frase dan kalimat sederhana terkait topik : الوجب المنزل baik secara lisan maupun tertulis; Memiliki kemampuan yang cukup baik dalam  Bunyi huruf, kata, frase dan kalimat sederhana terkait topik : الوجب المنزل baik secara lisan maupun tertulis</v>
      </c>
      <c r="DO7" s="9" t="str">
        <f t="shared" si="21"/>
        <v/>
      </c>
      <c r="DP7" s="9" t="str">
        <f t="shared" si="22"/>
        <v/>
      </c>
      <c r="DQ7" s="9" t="str">
        <f t="shared" si="23"/>
        <v/>
      </c>
      <c r="DR7" s="9" t="str">
        <f t="shared" si="24"/>
        <v/>
      </c>
      <c r="DS7" s="9">
        <f t="shared" si="25"/>
        <v>78</v>
      </c>
      <c r="DT7" s="9">
        <f t="shared" si="26"/>
        <v>78</v>
      </c>
      <c r="DU7" s="9">
        <f t="shared" si="27"/>
        <v>78</v>
      </c>
      <c r="DV7" s="9">
        <f t="shared" si="28"/>
        <v>78</v>
      </c>
      <c r="DW7" s="9" t="str">
        <f t="shared" si="29"/>
        <v/>
      </c>
      <c r="DX7" s="9" t="str">
        <f t="shared" si="30"/>
        <v/>
      </c>
      <c r="DY7" s="9" t="str">
        <f t="shared" si="31"/>
        <v/>
      </c>
      <c r="DZ7" s="9" t="str">
        <f t="shared" si="32"/>
        <v/>
      </c>
      <c r="EA7" s="9" t="str">
        <f t="shared" si="33"/>
        <v/>
      </c>
      <c r="EB7" s="9" t="str">
        <f t="shared" si="34"/>
        <v/>
      </c>
      <c r="EC7" s="9" t="str">
        <f t="shared" si="35"/>
        <v/>
      </c>
      <c r="ED7" s="9" t="str">
        <f t="shared" si="36"/>
        <v>Menyajikan huruf, kata frase dan kalimat bahasa arab terkait topik : الوجب المنزل</v>
      </c>
      <c r="EE7" s="9" t="str">
        <f t="shared" si="37"/>
        <v>Menyajikan huruf, kata frase dan kalimat bahasa arab terkait topik : الوجب المنزل</v>
      </c>
      <c r="EF7" s="31" t="str">
        <f>IFERROR(LOOKUP(MAX($DO7:$EC7),KKM!$C$11:$C$14,KKM!$F$11:$F$14),"")&amp;BAR!ED7&amp;"; "&amp;IFERROR(LOOKUP(MIN($DO7:$EC7),KKM!$C$11:$C$14,KKM!$F$11:$F$14),"")&amp;BAR!EE7</f>
        <v>Cukup terampil dalam Menyajikan huruf, kata frase dan kalimat bahasa arab terkait topik : الوجب المنزل; Cukup terampil dalam Menyajikan huruf, kata frase dan kalimat bahasa arab terkait topik : الوجب المنزل</v>
      </c>
    </row>
    <row r="8" spans="1:136" ht="47.25" x14ac:dyDescent="0.25">
      <c r="A8" s="2">
        <v>6</v>
      </c>
      <c r="B8" s="3" t="str">
        <f t="shared" ca="1" si="0"/>
        <v>DIMAZ RADITHYA SHARIQUE</v>
      </c>
      <c r="C8" s="3" t="str">
        <f t="shared" ca="1" si="0"/>
        <v>0091258806</v>
      </c>
      <c r="D8" s="4" t="s">
        <v>189</v>
      </c>
      <c r="E8" s="5">
        <v>78</v>
      </c>
      <c r="F8" s="5"/>
      <c r="G8" s="5"/>
      <c r="H8" s="5"/>
      <c r="I8" s="5"/>
      <c r="J8" s="4" t="s">
        <v>190</v>
      </c>
      <c r="K8" s="5">
        <v>78</v>
      </c>
      <c r="L8" s="5"/>
      <c r="M8" s="5"/>
      <c r="N8" s="5"/>
      <c r="O8" s="5"/>
      <c r="P8" s="4" t="s">
        <v>191</v>
      </c>
      <c r="Q8" s="5">
        <v>78</v>
      </c>
      <c r="R8" s="5"/>
      <c r="S8" s="5"/>
      <c r="T8" s="5"/>
      <c r="U8" s="5"/>
      <c r="V8" s="4" t="s">
        <v>192</v>
      </c>
      <c r="W8" s="5">
        <v>78</v>
      </c>
      <c r="X8" s="5"/>
      <c r="Y8" s="5"/>
      <c r="Z8" s="5"/>
      <c r="AA8" s="5"/>
      <c r="AB8" s="4" t="s">
        <v>193</v>
      </c>
      <c r="AC8" s="5"/>
      <c r="AD8" s="5"/>
      <c r="AE8" s="5"/>
      <c r="AF8" s="5">
        <v>78</v>
      </c>
      <c r="AG8" s="5"/>
      <c r="AH8" s="4" t="s">
        <v>194</v>
      </c>
      <c r="AI8" s="5"/>
      <c r="AJ8" s="5"/>
      <c r="AK8" s="5"/>
      <c r="AL8" s="5">
        <v>78</v>
      </c>
      <c r="AM8" s="5"/>
      <c r="AN8" s="6" t="s">
        <v>195</v>
      </c>
      <c r="AO8" s="5"/>
      <c r="AP8" s="5"/>
      <c r="AQ8" s="5"/>
      <c r="AR8" s="5">
        <v>78</v>
      </c>
      <c r="AS8" s="5"/>
      <c r="AT8" s="4" t="s">
        <v>196</v>
      </c>
      <c r="AU8" s="5"/>
      <c r="AV8" s="5"/>
      <c r="AW8" s="5"/>
      <c r="AX8" s="5">
        <v>78</v>
      </c>
      <c r="AY8" s="5"/>
      <c r="AZ8" s="4"/>
      <c r="BA8" s="5"/>
      <c r="BB8" s="5"/>
      <c r="BC8" s="5"/>
      <c r="BD8" s="5"/>
      <c r="BE8" s="5"/>
      <c r="BF8" s="4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6">
        <f t="shared" si="2"/>
        <v>78</v>
      </c>
      <c r="CQ8" s="10">
        <f t="shared" si="3"/>
        <v>78</v>
      </c>
      <c r="CR8" s="10" t="str">
        <f t="shared" si="1"/>
        <v/>
      </c>
      <c r="CS8" s="10" t="str">
        <f t="shared" si="1"/>
        <v/>
      </c>
      <c r="CT8" s="10">
        <f t="shared" si="1"/>
        <v>78</v>
      </c>
      <c r="CU8" s="10" t="str">
        <f t="shared" si="1"/>
        <v/>
      </c>
      <c r="CV8" s="21">
        <f t="shared" si="4"/>
        <v>78</v>
      </c>
      <c r="CW8" s="21">
        <f t="shared" si="5"/>
        <v>78</v>
      </c>
      <c r="CX8" s="22">
        <f t="shared" si="6"/>
        <v>78</v>
      </c>
      <c r="CY8" s="22">
        <f t="shared" si="7"/>
        <v>78</v>
      </c>
      <c r="CZ8" s="22" t="str">
        <f t="shared" si="8"/>
        <v/>
      </c>
      <c r="DA8" s="23" t="str">
        <f t="shared" si="9"/>
        <v/>
      </c>
      <c r="DB8" s="23" t="str">
        <f t="shared" si="10"/>
        <v/>
      </c>
      <c r="DC8" s="23" t="str">
        <f t="shared" si="11"/>
        <v/>
      </c>
      <c r="DD8" s="23" t="str">
        <f t="shared" si="12"/>
        <v/>
      </c>
      <c r="DE8" s="23" t="str">
        <f t="shared" si="13"/>
        <v/>
      </c>
      <c r="DF8" s="23" t="str">
        <f t="shared" si="14"/>
        <v/>
      </c>
      <c r="DG8" s="23" t="str">
        <f t="shared" si="15"/>
        <v/>
      </c>
      <c r="DH8" s="23" t="str">
        <f t="shared" si="16"/>
        <v/>
      </c>
      <c r="DI8" s="23" t="str">
        <f t="shared" si="17"/>
        <v/>
      </c>
      <c r="DJ8" s="23" t="str">
        <f t="shared" si="18"/>
        <v/>
      </c>
      <c r="DK8" s="23" t="str">
        <f t="shared" si="19"/>
        <v>Bunyi huruf, kata, frase dan kalimat sederhana terkait topik : الوجب المنزل baik secara lisan maupun tertulis</v>
      </c>
      <c r="DL8" s="23" t="str">
        <f t="shared" si="20"/>
        <v>Bunyi huruf, kata, frase dan kalimat sederhana terkait topik : الوجب المنزل baik secara lisan maupun tertulis</v>
      </c>
      <c r="DM8" s="31" t="str">
        <f>IF(DK8="","",LOOKUP(MAX($CV8:$DJ8),KKM!$C$11:$C$14,KKM!$E$11:$E$14)&amp;" "&amp;BAR!DK8&amp;"; "&amp;LOOKUP(MIN(BAR!CV8:DJ8),KKM!$C$11:$C$14,KKM!$E$11:$E$14)&amp;" "&amp;BAR!DL8)</f>
        <v>Memiliki kemampuan yang cukup baik dalam  Bunyi huruf, kata, frase dan kalimat sederhana terkait topik : الوجب المنزل baik secara lisan maupun tertulis; Memiliki kemampuan yang cukup baik dalam  Bunyi huruf, kata, frase dan kalimat sederhana terkait topik : الوجب المنزل baik secara lisan maupun tertulis</v>
      </c>
      <c r="DO8" s="9" t="str">
        <f t="shared" si="21"/>
        <v/>
      </c>
      <c r="DP8" s="9" t="str">
        <f t="shared" si="22"/>
        <v/>
      </c>
      <c r="DQ8" s="9" t="str">
        <f t="shared" si="23"/>
        <v/>
      </c>
      <c r="DR8" s="9" t="str">
        <f t="shared" si="24"/>
        <v/>
      </c>
      <c r="DS8" s="9">
        <f t="shared" si="25"/>
        <v>78</v>
      </c>
      <c r="DT8" s="9">
        <f t="shared" si="26"/>
        <v>78</v>
      </c>
      <c r="DU8" s="9">
        <f t="shared" si="27"/>
        <v>78</v>
      </c>
      <c r="DV8" s="9">
        <f t="shared" si="28"/>
        <v>78</v>
      </c>
      <c r="DW8" s="9" t="str">
        <f t="shared" si="29"/>
        <v/>
      </c>
      <c r="DX8" s="9" t="str">
        <f t="shared" si="30"/>
        <v/>
      </c>
      <c r="DY8" s="9" t="str">
        <f t="shared" si="31"/>
        <v/>
      </c>
      <c r="DZ8" s="9" t="str">
        <f t="shared" si="32"/>
        <v/>
      </c>
      <c r="EA8" s="9" t="str">
        <f t="shared" si="33"/>
        <v/>
      </c>
      <c r="EB8" s="9" t="str">
        <f t="shared" si="34"/>
        <v/>
      </c>
      <c r="EC8" s="9" t="str">
        <f t="shared" si="35"/>
        <v/>
      </c>
      <c r="ED8" s="9" t="str">
        <f t="shared" si="36"/>
        <v>Menyajikan huruf, kata frase dan kalimat bahasa arab terkait topik : الوجب المنزل</v>
      </c>
      <c r="EE8" s="9" t="str">
        <f t="shared" si="37"/>
        <v>Menyajikan huruf, kata frase dan kalimat bahasa arab terkait topik : الوجب المنزل</v>
      </c>
      <c r="EF8" s="31" t="str">
        <f>IFERROR(LOOKUP(MAX($DO8:$EC8),KKM!$C$11:$C$14,KKM!$F$11:$F$14),"")&amp;BAR!ED8&amp;"; "&amp;IFERROR(LOOKUP(MIN($DO8:$EC8),KKM!$C$11:$C$14,KKM!$F$11:$F$14),"")&amp;BAR!EE8</f>
        <v>Cukup terampil dalam Menyajikan huruf, kata frase dan kalimat bahasa arab terkait topik : الوجب المنزل; Cukup terampil dalam Menyajikan huruf, kata frase dan kalimat bahasa arab terkait topik : الوجب المنزل</v>
      </c>
    </row>
    <row r="9" spans="1:136" ht="47.25" x14ac:dyDescent="0.25">
      <c r="A9" s="2">
        <v>7</v>
      </c>
      <c r="B9" s="3" t="str">
        <f t="shared" ca="1" si="0"/>
        <v>DONI TATA</v>
      </c>
      <c r="C9" s="3" t="str">
        <f t="shared" ca="1" si="0"/>
        <v>0073283695</v>
      </c>
      <c r="D9" s="4" t="s">
        <v>189</v>
      </c>
      <c r="E9" s="5">
        <v>78</v>
      </c>
      <c r="F9" s="5"/>
      <c r="G9" s="5"/>
      <c r="H9" s="5"/>
      <c r="I9" s="5"/>
      <c r="J9" s="4" t="s">
        <v>190</v>
      </c>
      <c r="K9" s="5">
        <v>78</v>
      </c>
      <c r="L9" s="5"/>
      <c r="M9" s="5"/>
      <c r="N9" s="5"/>
      <c r="O9" s="5"/>
      <c r="P9" s="4" t="s">
        <v>191</v>
      </c>
      <c r="Q9" s="5">
        <v>78</v>
      </c>
      <c r="R9" s="5"/>
      <c r="S9" s="5"/>
      <c r="T9" s="5"/>
      <c r="U9" s="5"/>
      <c r="V9" s="4" t="s">
        <v>192</v>
      </c>
      <c r="W9" s="5">
        <v>78</v>
      </c>
      <c r="X9" s="5"/>
      <c r="Y9" s="5"/>
      <c r="Z9" s="5"/>
      <c r="AA9" s="5"/>
      <c r="AB9" s="4" t="s">
        <v>193</v>
      </c>
      <c r="AC9" s="5"/>
      <c r="AD9" s="5"/>
      <c r="AE9" s="5"/>
      <c r="AF9" s="5">
        <v>78</v>
      </c>
      <c r="AG9" s="5"/>
      <c r="AH9" s="4" t="s">
        <v>194</v>
      </c>
      <c r="AI9" s="5"/>
      <c r="AJ9" s="5"/>
      <c r="AK9" s="5"/>
      <c r="AL9" s="5">
        <v>78</v>
      </c>
      <c r="AM9" s="5"/>
      <c r="AN9" s="6" t="s">
        <v>195</v>
      </c>
      <c r="AO9" s="5"/>
      <c r="AP9" s="5"/>
      <c r="AQ9" s="5"/>
      <c r="AR9" s="5">
        <v>78</v>
      </c>
      <c r="AS9" s="5"/>
      <c r="AT9" s="4" t="s">
        <v>196</v>
      </c>
      <c r="AU9" s="5"/>
      <c r="AV9" s="5"/>
      <c r="AW9" s="5"/>
      <c r="AX9" s="5">
        <v>78</v>
      </c>
      <c r="AY9" s="5"/>
      <c r="AZ9" s="4"/>
      <c r="BA9" s="5"/>
      <c r="BB9" s="5"/>
      <c r="BC9" s="5"/>
      <c r="BD9" s="5"/>
      <c r="BE9" s="5"/>
      <c r="BF9" s="4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6">
        <f t="shared" si="2"/>
        <v>78</v>
      </c>
      <c r="CQ9" s="10">
        <f t="shared" si="3"/>
        <v>78</v>
      </c>
      <c r="CR9" s="10" t="str">
        <f t="shared" si="1"/>
        <v/>
      </c>
      <c r="CS9" s="10" t="str">
        <f t="shared" si="1"/>
        <v/>
      </c>
      <c r="CT9" s="10">
        <f t="shared" si="1"/>
        <v>78</v>
      </c>
      <c r="CU9" s="10" t="str">
        <f t="shared" si="1"/>
        <v/>
      </c>
      <c r="CV9" s="21">
        <f t="shared" si="4"/>
        <v>78</v>
      </c>
      <c r="CW9" s="21">
        <f t="shared" si="5"/>
        <v>78</v>
      </c>
      <c r="CX9" s="22">
        <f t="shared" si="6"/>
        <v>78</v>
      </c>
      <c r="CY9" s="22">
        <f t="shared" si="7"/>
        <v>78</v>
      </c>
      <c r="CZ9" s="22" t="str">
        <f t="shared" si="8"/>
        <v/>
      </c>
      <c r="DA9" s="23" t="str">
        <f t="shared" si="9"/>
        <v/>
      </c>
      <c r="DB9" s="23" t="str">
        <f t="shared" si="10"/>
        <v/>
      </c>
      <c r="DC9" s="23" t="str">
        <f t="shared" si="11"/>
        <v/>
      </c>
      <c r="DD9" s="23" t="str">
        <f t="shared" si="12"/>
        <v/>
      </c>
      <c r="DE9" s="23" t="str">
        <f t="shared" si="13"/>
        <v/>
      </c>
      <c r="DF9" s="23" t="str">
        <f t="shared" si="14"/>
        <v/>
      </c>
      <c r="DG9" s="23" t="str">
        <f t="shared" si="15"/>
        <v/>
      </c>
      <c r="DH9" s="23" t="str">
        <f t="shared" si="16"/>
        <v/>
      </c>
      <c r="DI9" s="23" t="str">
        <f t="shared" si="17"/>
        <v/>
      </c>
      <c r="DJ9" s="23" t="str">
        <f t="shared" si="18"/>
        <v/>
      </c>
      <c r="DK9" s="23" t="str">
        <f t="shared" si="19"/>
        <v>Bunyi huruf, kata, frase dan kalimat sederhana terkait topik : الوجب المنزل baik secara lisan maupun tertulis</v>
      </c>
      <c r="DL9" s="23" t="str">
        <f t="shared" si="20"/>
        <v>Bunyi huruf, kata, frase dan kalimat sederhana terkait topik : الوجب المنزل baik secara lisan maupun tertulis</v>
      </c>
      <c r="DM9" s="31" t="str">
        <f>IF(DK9="","",LOOKUP(MAX($CV9:$DJ9),KKM!$C$11:$C$14,KKM!$E$11:$E$14)&amp;" "&amp;BAR!DK9&amp;"; "&amp;LOOKUP(MIN(BAR!CV9:DJ9),KKM!$C$11:$C$14,KKM!$E$11:$E$14)&amp;" "&amp;BAR!DL9)</f>
        <v>Memiliki kemampuan yang cukup baik dalam  Bunyi huruf, kata, frase dan kalimat sederhana terkait topik : الوجب المنزل baik secara lisan maupun tertulis; Memiliki kemampuan yang cukup baik dalam  Bunyi huruf, kata, frase dan kalimat sederhana terkait topik : الوجب المنزل baik secara lisan maupun tertulis</v>
      </c>
      <c r="DO9" s="9" t="str">
        <f t="shared" si="21"/>
        <v/>
      </c>
      <c r="DP9" s="9" t="str">
        <f t="shared" si="22"/>
        <v/>
      </c>
      <c r="DQ9" s="9" t="str">
        <f t="shared" si="23"/>
        <v/>
      </c>
      <c r="DR9" s="9" t="str">
        <f t="shared" si="24"/>
        <v/>
      </c>
      <c r="DS9" s="9">
        <f t="shared" si="25"/>
        <v>78</v>
      </c>
      <c r="DT9" s="9">
        <f t="shared" si="26"/>
        <v>78</v>
      </c>
      <c r="DU9" s="9">
        <f t="shared" si="27"/>
        <v>78</v>
      </c>
      <c r="DV9" s="9">
        <f t="shared" si="28"/>
        <v>78</v>
      </c>
      <c r="DW9" s="9" t="str">
        <f t="shared" si="29"/>
        <v/>
      </c>
      <c r="DX9" s="9" t="str">
        <f t="shared" si="30"/>
        <v/>
      </c>
      <c r="DY9" s="9" t="str">
        <f t="shared" si="31"/>
        <v/>
      </c>
      <c r="DZ9" s="9" t="str">
        <f t="shared" si="32"/>
        <v/>
      </c>
      <c r="EA9" s="9" t="str">
        <f t="shared" si="33"/>
        <v/>
      </c>
      <c r="EB9" s="9" t="str">
        <f t="shared" si="34"/>
        <v/>
      </c>
      <c r="EC9" s="9" t="str">
        <f t="shared" si="35"/>
        <v/>
      </c>
      <c r="ED9" s="9" t="str">
        <f t="shared" si="36"/>
        <v>Menyajikan huruf, kata frase dan kalimat bahasa arab terkait topik : الوجب المنزل</v>
      </c>
      <c r="EE9" s="9" t="str">
        <f t="shared" si="37"/>
        <v>Menyajikan huruf, kata frase dan kalimat bahasa arab terkait topik : الوجب المنزل</v>
      </c>
      <c r="EF9" s="31" t="str">
        <f>IFERROR(LOOKUP(MAX($DO9:$EC9),KKM!$C$11:$C$14,KKM!$F$11:$F$14),"")&amp;BAR!ED9&amp;"; "&amp;IFERROR(LOOKUP(MIN($DO9:$EC9),KKM!$C$11:$C$14,KKM!$F$11:$F$14),"")&amp;BAR!EE9</f>
        <v>Cukup terampil dalam Menyajikan huruf, kata frase dan kalimat bahasa arab terkait topik : الوجب المنزل; Cukup terampil dalam Menyajikan huruf, kata frase dan kalimat bahasa arab terkait topik : الوجب المنزل</v>
      </c>
    </row>
    <row r="10" spans="1:136" ht="47.25" x14ac:dyDescent="0.25">
      <c r="A10" s="2">
        <v>8</v>
      </c>
      <c r="B10" s="3" t="str">
        <f t="shared" ca="1" si="0"/>
        <v>HAYKAL ZAQUAN</v>
      </c>
      <c r="C10" s="3" t="str">
        <f t="shared" ca="1" si="0"/>
        <v>0085416711</v>
      </c>
      <c r="D10" s="4" t="s">
        <v>189</v>
      </c>
      <c r="E10" s="5">
        <v>78</v>
      </c>
      <c r="F10" s="5"/>
      <c r="G10" s="5"/>
      <c r="H10" s="5"/>
      <c r="I10" s="5"/>
      <c r="J10" s="4" t="s">
        <v>190</v>
      </c>
      <c r="K10" s="5">
        <v>78</v>
      </c>
      <c r="L10" s="5"/>
      <c r="M10" s="5"/>
      <c r="N10" s="5"/>
      <c r="O10" s="5"/>
      <c r="P10" s="4" t="s">
        <v>191</v>
      </c>
      <c r="Q10" s="5">
        <v>78</v>
      </c>
      <c r="R10" s="5"/>
      <c r="S10" s="5"/>
      <c r="T10" s="5"/>
      <c r="U10" s="5"/>
      <c r="V10" s="4" t="s">
        <v>192</v>
      </c>
      <c r="W10" s="5">
        <v>78</v>
      </c>
      <c r="X10" s="5"/>
      <c r="Y10" s="5"/>
      <c r="Z10" s="5"/>
      <c r="AA10" s="5"/>
      <c r="AB10" s="4" t="s">
        <v>193</v>
      </c>
      <c r="AC10" s="5"/>
      <c r="AD10" s="5"/>
      <c r="AE10" s="5"/>
      <c r="AF10" s="5">
        <v>78</v>
      </c>
      <c r="AG10" s="5"/>
      <c r="AH10" s="4" t="s">
        <v>194</v>
      </c>
      <c r="AI10" s="5"/>
      <c r="AJ10" s="5"/>
      <c r="AK10" s="5"/>
      <c r="AL10" s="5">
        <v>78</v>
      </c>
      <c r="AM10" s="5"/>
      <c r="AN10" s="6" t="s">
        <v>195</v>
      </c>
      <c r="AO10" s="5"/>
      <c r="AP10" s="5"/>
      <c r="AQ10" s="5"/>
      <c r="AR10" s="5">
        <v>78</v>
      </c>
      <c r="AS10" s="5"/>
      <c r="AT10" s="4" t="s">
        <v>196</v>
      </c>
      <c r="AU10" s="5"/>
      <c r="AV10" s="5"/>
      <c r="AW10" s="5"/>
      <c r="AX10" s="5">
        <v>78</v>
      </c>
      <c r="AY10" s="5"/>
      <c r="AZ10" s="4"/>
      <c r="BA10" s="5"/>
      <c r="BB10" s="5"/>
      <c r="BC10" s="5"/>
      <c r="BD10" s="5"/>
      <c r="BE10" s="5"/>
      <c r="BF10" s="4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6">
        <f t="shared" si="2"/>
        <v>78</v>
      </c>
      <c r="CQ10" s="10">
        <f t="shared" si="3"/>
        <v>78</v>
      </c>
      <c r="CR10" s="10" t="str">
        <f t="shared" si="1"/>
        <v/>
      </c>
      <c r="CS10" s="10" t="str">
        <f t="shared" si="1"/>
        <v/>
      </c>
      <c r="CT10" s="10">
        <f t="shared" si="1"/>
        <v>78</v>
      </c>
      <c r="CU10" s="10" t="str">
        <f t="shared" si="1"/>
        <v/>
      </c>
      <c r="CV10" s="21">
        <f t="shared" si="4"/>
        <v>78</v>
      </c>
      <c r="CW10" s="21">
        <f t="shared" si="5"/>
        <v>78</v>
      </c>
      <c r="CX10" s="22">
        <f t="shared" si="6"/>
        <v>78</v>
      </c>
      <c r="CY10" s="22">
        <f t="shared" si="7"/>
        <v>78</v>
      </c>
      <c r="CZ10" s="22" t="str">
        <f t="shared" si="8"/>
        <v/>
      </c>
      <c r="DA10" s="23" t="str">
        <f t="shared" si="9"/>
        <v/>
      </c>
      <c r="DB10" s="23" t="str">
        <f t="shared" si="10"/>
        <v/>
      </c>
      <c r="DC10" s="23" t="str">
        <f t="shared" si="11"/>
        <v/>
      </c>
      <c r="DD10" s="23" t="str">
        <f t="shared" si="12"/>
        <v/>
      </c>
      <c r="DE10" s="23" t="str">
        <f t="shared" si="13"/>
        <v/>
      </c>
      <c r="DF10" s="23" t="str">
        <f t="shared" si="14"/>
        <v/>
      </c>
      <c r="DG10" s="23" t="str">
        <f t="shared" si="15"/>
        <v/>
      </c>
      <c r="DH10" s="23" t="str">
        <f t="shared" si="16"/>
        <v/>
      </c>
      <c r="DI10" s="23" t="str">
        <f t="shared" si="17"/>
        <v/>
      </c>
      <c r="DJ10" s="23" t="str">
        <f t="shared" si="18"/>
        <v/>
      </c>
      <c r="DK10" s="23" t="str">
        <f t="shared" si="19"/>
        <v>Bunyi huruf, kata, frase dan kalimat sederhana terkait topik : الوجب المنزل baik secara lisan maupun tertulis</v>
      </c>
      <c r="DL10" s="23" t="str">
        <f t="shared" si="20"/>
        <v>Bunyi huruf, kata, frase dan kalimat sederhana terkait topik : الوجب المنزل baik secara lisan maupun tertulis</v>
      </c>
      <c r="DM10" s="31" t="str">
        <f>IF(DK10="","",LOOKUP(MAX($CV10:$DJ10),KKM!$C$11:$C$14,KKM!$E$11:$E$14)&amp;" "&amp;BAR!DK10&amp;"; "&amp;LOOKUP(MIN(BAR!CV10:DJ10),KKM!$C$11:$C$14,KKM!$E$11:$E$14)&amp;" "&amp;BAR!DL10)</f>
        <v>Memiliki kemampuan yang cukup baik dalam  Bunyi huruf, kata, frase dan kalimat sederhana terkait topik : الوجب المنزل baik secara lisan maupun tertulis; Memiliki kemampuan yang cukup baik dalam  Bunyi huruf, kata, frase dan kalimat sederhana terkait topik : الوجب المنزل baik secara lisan maupun tertulis</v>
      </c>
      <c r="DO10" s="9" t="str">
        <f t="shared" si="21"/>
        <v/>
      </c>
      <c r="DP10" s="9" t="str">
        <f t="shared" si="22"/>
        <v/>
      </c>
      <c r="DQ10" s="9" t="str">
        <f t="shared" si="23"/>
        <v/>
      </c>
      <c r="DR10" s="9" t="str">
        <f t="shared" si="24"/>
        <v/>
      </c>
      <c r="DS10" s="9">
        <f t="shared" si="25"/>
        <v>78</v>
      </c>
      <c r="DT10" s="9">
        <f t="shared" si="26"/>
        <v>78</v>
      </c>
      <c r="DU10" s="9">
        <f t="shared" si="27"/>
        <v>78</v>
      </c>
      <c r="DV10" s="9">
        <f t="shared" si="28"/>
        <v>78</v>
      </c>
      <c r="DW10" s="9" t="str">
        <f t="shared" si="29"/>
        <v/>
      </c>
      <c r="DX10" s="9" t="str">
        <f t="shared" si="30"/>
        <v/>
      </c>
      <c r="DY10" s="9" t="str">
        <f t="shared" si="31"/>
        <v/>
      </c>
      <c r="DZ10" s="9" t="str">
        <f t="shared" si="32"/>
        <v/>
      </c>
      <c r="EA10" s="9" t="str">
        <f t="shared" si="33"/>
        <v/>
      </c>
      <c r="EB10" s="9" t="str">
        <f t="shared" si="34"/>
        <v/>
      </c>
      <c r="EC10" s="9" t="str">
        <f t="shared" si="35"/>
        <v/>
      </c>
      <c r="ED10" s="9" t="str">
        <f t="shared" si="36"/>
        <v>Menyajikan huruf, kata frase dan kalimat bahasa arab terkait topik : الوجب المنزل</v>
      </c>
      <c r="EE10" s="9" t="str">
        <f t="shared" si="37"/>
        <v>Menyajikan huruf, kata frase dan kalimat bahasa arab terkait topik : الوجب المنزل</v>
      </c>
      <c r="EF10" s="31" t="str">
        <f>IFERROR(LOOKUP(MAX($DO10:$EC10),KKM!$C$11:$C$14,KKM!$F$11:$F$14),"")&amp;BAR!ED10&amp;"; "&amp;IFERROR(LOOKUP(MIN($DO10:$EC10),KKM!$C$11:$C$14,KKM!$F$11:$F$14),"")&amp;BAR!EE10</f>
        <v>Cukup terampil dalam Menyajikan huruf, kata frase dan kalimat bahasa arab terkait topik : الوجب المنزل; Cukup terampil dalam Menyajikan huruf, kata frase dan kalimat bahasa arab terkait topik : الوجب المنزل</v>
      </c>
    </row>
    <row r="11" spans="1:136" ht="47.25" x14ac:dyDescent="0.25">
      <c r="A11" s="2">
        <v>9</v>
      </c>
      <c r="B11" s="3" t="str">
        <f t="shared" ca="1" si="0"/>
        <v>LAILATUL ULYA MAULIDIA</v>
      </c>
      <c r="C11" s="3" t="str">
        <f t="shared" ca="1" si="0"/>
        <v>0093750930</v>
      </c>
      <c r="D11" s="4" t="s">
        <v>189</v>
      </c>
      <c r="E11" s="5">
        <v>78</v>
      </c>
      <c r="F11" s="5"/>
      <c r="G11" s="5"/>
      <c r="H11" s="5"/>
      <c r="I11" s="5"/>
      <c r="J11" s="4" t="s">
        <v>190</v>
      </c>
      <c r="K11" s="5">
        <v>78</v>
      </c>
      <c r="L11" s="5"/>
      <c r="M11" s="5"/>
      <c r="N11" s="5"/>
      <c r="O11" s="5"/>
      <c r="P11" s="4" t="s">
        <v>191</v>
      </c>
      <c r="Q11" s="5">
        <v>78</v>
      </c>
      <c r="R11" s="5"/>
      <c r="S11" s="5"/>
      <c r="T11" s="5"/>
      <c r="U11" s="5"/>
      <c r="V11" s="4" t="s">
        <v>192</v>
      </c>
      <c r="W11" s="5">
        <v>78</v>
      </c>
      <c r="X11" s="5"/>
      <c r="Y11" s="5"/>
      <c r="Z11" s="5"/>
      <c r="AA11" s="5"/>
      <c r="AB11" s="4" t="s">
        <v>193</v>
      </c>
      <c r="AC11" s="5"/>
      <c r="AD11" s="5"/>
      <c r="AE11" s="5"/>
      <c r="AF11" s="5">
        <v>78</v>
      </c>
      <c r="AG11" s="5"/>
      <c r="AH11" s="4" t="s">
        <v>194</v>
      </c>
      <c r="AI11" s="5"/>
      <c r="AJ11" s="5"/>
      <c r="AK11" s="5"/>
      <c r="AL11" s="5">
        <v>78</v>
      </c>
      <c r="AM11" s="5"/>
      <c r="AN11" s="6" t="s">
        <v>195</v>
      </c>
      <c r="AO11" s="5"/>
      <c r="AP11" s="5"/>
      <c r="AQ11" s="5"/>
      <c r="AR11" s="5">
        <v>78</v>
      </c>
      <c r="AS11" s="5"/>
      <c r="AT11" s="4" t="s">
        <v>196</v>
      </c>
      <c r="AU11" s="5"/>
      <c r="AV11" s="5"/>
      <c r="AW11" s="5"/>
      <c r="AX11" s="5">
        <v>78</v>
      </c>
      <c r="AY11" s="5"/>
      <c r="AZ11" s="4"/>
      <c r="BA11" s="5"/>
      <c r="BB11" s="5"/>
      <c r="BC11" s="5"/>
      <c r="BD11" s="5"/>
      <c r="BE11" s="5"/>
      <c r="BF11" s="4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6">
        <f t="shared" si="2"/>
        <v>78</v>
      </c>
      <c r="CQ11" s="10">
        <f t="shared" si="3"/>
        <v>78</v>
      </c>
      <c r="CR11" s="10" t="str">
        <f t="shared" si="1"/>
        <v/>
      </c>
      <c r="CS11" s="10" t="str">
        <f t="shared" si="1"/>
        <v/>
      </c>
      <c r="CT11" s="10">
        <f t="shared" si="1"/>
        <v>78</v>
      </c>
      <c r="CU11" s="10" t="str">
        <f t="shared" si="1"/>
        <v/>
      </c>
      <c r="CV11" s="21">
        <f t="shared" si="4"/>
        <v>78</v>
      </c>
      <c r="CW11" s="21">
        <f t="shared" si="5"/>
        <v>78</v>
      </c>
      <c r="CX11" s="22">
        <f t="shared" si="6"/>
        <v>78</v>
      </c>
      <c r="CY11" s="22">
        <f t="shared" si="7"/>
        <v>78</v>
      </c>
      <c r="CZ11" s="22" t="str">
        <f t="shared" si="8"/>
        <v/>
      </c>
      <c r="DA11" s="23" t="str">
        <f t="shared" si="9"/>
        <v/>
      </c>
      <c r="DB11" s="23" t="str">
        <f t="shared" si="10"/>
        <v/>
      </c>
      <c r="DC11" s="23" t="str">
        <f t="shared" si="11"/>
        <v/>
      </c>
      <c r="DD11" s="23" t="str">
        <f t="shared" si="12"/>
        <v/>
      </c>
      <c r="DE11" s="23" t="str">
        <f t="shared" si="13"/>
        <v/>
      </c>
      <c r="DF11" s="23" t="str">
        <f t="shared" si="14"/>
        <v/>
      </c>
      <c r="DG11" s="23" t="str">
        <f t="shared" si="15"/>
        <v/>
      </c>
      <c r="DH11" s="23" t="str">
        <f t="shared" si="16"/>
        <v/>
      </c>
      <c r="DI11" s="23" t="str">
        <f t="shared" si="17"/>
        <v/>
      </c>
      <c r="DJ11" s="23" t="str">
        <f t="shared" si="18"/>
        <v/>
      </c>
      <c r="DK11" s="23" t="str">
        <f t="shared" si="19"/>
        <v>Bunyi huruf, kata, frase dan kalimat sederhana terkait topik : الوجب المنزل baik secara lisan maupun tertulis</v>
      </c>
      <c r="DL11" s="23" t="str">
        <f t="shared" si="20"/>
        <v>Bunyi huruf, kata, frase dan kalimat sederhana terkait topik : الوجب المنزل baik secara lisan maupun tertulis</v>
      </c>
      <c r="DM11" s="31" t="str">
        <f>IF(DK11="","",LOOKUP(MAX($CV11:$DJ11),KKM!$C$11:$C$14,KKM!$E$11:$E$14)&amp;" "&amp;BAR!DK11&amp;"; "&amp;LOOKUP(MIN(BAR!CV11:DJ11),KKM!$C$11:$C$14,KKM!$E$11:$E$14)&amp;" "&amp;BAR!DL11)</f>
        <v>Memiliki kemampuan yang cukup baik dalam  Bunyi huruf, kata, frase dan kalimat sederhana terkait topik : الوجب المنزل baik secara lisan maupun tertulis; Memiliki kemampuan yang cukup baik dalam  Bunyi huruf, kata, frase dan kalimat sederhana terkait topik : الوجب المنزل baik secara lisan maupun tertulis</v>
      </c>
      <c r="DO11" s="9" t="str">
        <f t="shared" si="21"/>
        <v/>
      </c>
      <c r="DP11" s="9" t="str">
        <f t="shared" si="22"/>
        <v/>
      </c>
      <c r="DQ11" s="9" t="str">
        <f t="shared" si="23"/>
        <v/>
      </c>
      <c r="DR11" s="9" t="str">
        <f t="shared" si="24"/>
        <v/>
      </c>
      <c r="DS11" s="9">
        <f t="shared" si="25"/>
        <v>78</v>
      </c>
      <c r="DT11" s="9">
        <f t="shared" si="26"/>
        <v>78</v>
      </c>
      <c r="DU11" s="9">
        <f t="shared" si="27"/>
        <v>78</v>
      </c>
      <c r="DV11" s="9">
        <f t="shared" si="28"/>
        <v>78</v>
      </c>
      <c r="DW11" s="9" t="str">
        <f t="shared" si="29"/>
        <v/>
      </c>
      <c r="DX11" s="9" t="str">
        <f t="shared" si="30"/>
        <v/>
      </c>
      <c r="DY11" s="9" t="str">
        <f t="shared" si="31"/>
        <v/>
      </c>
      <c r="DZ11" s="9" t="str">
        <f t="shared" si="32"/>
        <v/>
      </c>
      <c r="EA11" s="9" t="str">
        <f t="shared" si="33"/>
        <v/>
      </c>
      <c r="EB11" s="9" t="str">
        <f t="shared" si="34"/>
        <v/>
      </c>
      <c r="EC11" s="9" t="str">
        <f t="shared" si="35"/>
        <v/>
      </c>
      <c r="ED11" s="9" t="str">
        <f t="shared" si="36"/>
        <v>Menyajikan huruf, kata frase dan kalimat bahasa arab terkait topik : الوجب المنزل</v>
      </c>
      <c r="EE11" s="9" t="str">
        <f t="shared" si="37"/>
        <v>Menyajikan huruf, kata frase dan kalimat bahasa arab terkait topik : الوجب المنزل</v>
      </c>
      <c r="EF11" s="31" t="str">
        <f>IFERROR(LOOKUP(MAX($DO11:$EC11),KKM!$C$11:$C$14,KKM!$F$11:$F$14),"")&amp;BAR!ED11&amp;"; "&amp;IFERROR(LOOKUP(MIN($DO11:$EC11),KKM!$C$11:$C$14,KKM!$F$11:$F$14),"")&amp;BAR!EE11</f>
        <v>Cukup terampil dalam Menyajikan huruf, kata frase dan kalimat bahasa arab terkait topik : الوجب المنزل; Cukup terampil dalam Menyajikan huruf, kata frase dan kalimat bahasa arab terkait topik : الوجب المنزل</v>
      </c>
    </row>
    <row r="12" spans="1:136" ht="47.25" x14ac:dyDescent="0.25">
      <c r="A12" s="2">
        <v>10</v>
      </c>
      <c r="B12" s="3" t="str">
        <f t="shared" ca="1" si="0"/>
        <v>M. ANDI PRAYOGA</v>
      </c>
      <c r="C12" s="3" t="str">
        <f t="shared" ca="1" si="0"/>
        <v>0083148349</v>
      </c>
      <c r="D12" s="4" t="s">
        <v>189</v>
      </c>
      <c r="E12" s="5">
        <v>78</v>
      </c>
      <c r="F12" s="5"/>
      <c r="G12" s="5"/>
      <c r="H12" s="5"/>
      <c r="I12" s="5"/>
      <c r="J12" s="4" t="s">
        <v>190</v>
      </c>
      <c r="K12" s="5">
        <v>78</v>
      </c>
      <c r="L12" s="5"/>
      <c r="M12" s="5"/>
      <c r="N12" s="5"/>
      <c r="O12" s="5"/>
      <c r="P12" s="4" t="s">
        <v>191</v>
      </c>
      <c r="Q12" s="5">
        <v>78</v>
      </c>
      <c r="R12" s="5"/>
      <c r="S12" s="5"/>
      <c r="T12" s="5"/>
      <c r="U12" s="5"/>
      <c r="V12" s="4" t="s">
        <v>192</v>
      </c>
      <c r="W12" s="5">
        <v>78</v>
      </c>
      <c r="X12" s="5"/>
      <c r="Y12" s="5"/>
      <c r="Z12" s="5"/>
      <c r="AA12" s="5"/>
      <c r="AB12" s="4" t="s">
        <v>193</v>
      </c>
      <c r="AC12" s="5"/>
      <c r="AD12" s="5"/>
      <c r="AE12" s="5"/>
      <c r="AF12" s="5">
        <v>78</v>
      </c>
      <c r="AG12" s="5"/>
      <c r="AH12" s="4" t="s">
        <v>194</v>
      </c>
      <c r="AI12" s="5"/>
      <c r="AJ12" s="5"/>
      <c r="AK12" s="5"/>
      <c r="AL12" s="5">
        <v>78</v>
      </c>
      <c r="AM12" s="5"/>
      <c r="AN12" s="6" t="s">
        <v>195</v>
      </c>
      <c r="AO12" s="5"/>
      <c r="AP12" s="5"/>
      <c r="AQ12" s="5"/>
      <c r="AR12" s="5">
        <v>78</v>
      </c>
      <c r="AS12" s="5"/>
      <c r="AT12" s="4" t="s">
        <v>196</v>
      </c>
      <c r="AU12" s="5"/>
      <c r="AV12" s="5"/>
      <c r="AW12" s="5"/>
      <c r="AX12" s="5">
        <v>78</v>
      </c>
      <c r="AY12" s="5"/>
      <c r="AZ12" s="4"/>
      <c r="BA12" s="5"/>
      <c r="BB12" s="5"/>
      <c r="BC12" s="5"/>
      <c r="BD12" s="5"/>
      <c r="BE12" s="5"/>
      <c r="BF12" s="4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6">
        <f t="shared" si="2"/>
        <v>78</v>
      </c>
      <c r="CQ12" s="10">
        <f t="shared" si="3"/>
        <v>78</v>
      </c>
      <c r="CR12" s="10" t="str">
        <f t="shared" si="1"/>
        <v/>
      </c>
      <c r="CS12" s="10" t="str">
        <f t="shared" si="1"/>
        <v/>
      </c>
      <c r="CT12" s="10">
        <f t="shared" si="1"/>
        <v>78</v>
      </c>
      <c r="CU12" s="10" t="str">
        <f t="shared" si="1"/>
        <v/>
      </c>
      <c r="CV12" s="21">
        <f t="shared" si="4"/>
        <v>78</v>
      </c>
      <c r="CW12" s="21">
        <f t="shared" si="5"/>
        <v>78</v>
      </c>
      <c r="CX12" s="22">
        <f t="shared" si="6"/>
        <v>78</v>
      </c>
      <c r="CY12" s="22">
        <f t="shared" si="7"/>
        <v>78</v>
      </c>
      <c r="CZ12" s="22" t="str">
        <f t="shared" si="8"/>
        <v/>
      </c>
      <c r="DA12" s="23" t="str">
        <f t="shared" si="9"/>
        <v/>
      </c>
      <c r="DB12" s="23" t="str">
        <f t="shared" si="10"/>
        <v/>
      </c>
      <c r="DC12" s="23" t="str">
        <f t="shared" si="11"/>
        <v/>
      </c>
      <c r="DD12" s="23" t="str">
        <f t="shared" si="12"/>
        <v/>
      </c>
      <c r="DE12" s="23" t="str">
        <f t="shared" si="13"/>
        <v/>
      </c>
      <c r="DF12" s="23" t="str">
        <f t="shared" si="14"/>
        <v/>
      </c>
      <c r="DG12" s="23" t="str">
        <f t="shared" si="15"/>
        <v/>
      </c>
      <c r="DH12" s="23" t="str">
        <f t="shared" si="16"/>
        <v/>
      </c>
      <c r="DI12" s="23" t="str">
        <f t="shared" si="17"/>
        <v/>
      </c>
      <c r="DJ12" s="23" t="str">
        <f t="shared" si="18"/>
        <v/>
      </c>
      <c r="DK12" s="23" t="str">
        <f t="shared" si="19"/>
        <v>Bunyi huruf, kata, frase dan kalimat sederhana terkait topik : الوجب المنزل baik secara lisan maupun tertulis</v>
      </c>
      <c r="DL12" s="23" t="str">
        <f t="shared" si="20"/>
        <v>Bunyi huruf, kata, frase dan kalimat sederhana terkait topik : الوجب المنزل baik secara lisan maupun tertulis</v>
      </c>
      <c r="DM12" s="31" t="str">
        <f>IF(DK12="","",LOOKUP(MAX($CV12:$DJ12),KKM!$C$11:$C$14,KKM!$E$11:$E$14)&amp;" "&amp;BAR!DK12&amp;"; "&amp;LOOKUP(MIN(BAR!CV12:DJ12),KKM!$C$11:$C$14,KKM!$E$11:$E$14)&amp;" "&amp;BAR!DL12)</f>
        <v>Memiliki kemampuan yang cukup baik dalam  Bunyi huruf, kata, frase dan kalimat sederhana terkait topik : الوجب المنزل baik secara lisan maupun tertulis; Memiliki kemampuan yang cukup baik dalam  Bunyi huruf, kata, frase dan kalimat sederhana terkait topik : الوجب المنزل baik secara lisan maupun tertulis</v>
      </c>
      <c r="DO12" s="9" t="str">
        <f t="shared" si="21"/>
        <v/>
      </c>
      <c r="DP12" s="9" t="str">
        <f t="shared" si="22"/>
        <v/>
      </c>
      <c r="DQ12" s="9" t="str">
        <f t="shared" si="23"/>
        <v/>
      </c>
      <c r="DR12" s="9" t="str">
        <f t="shared" si="24"/>
        <v/>
      </c>
      <c r="DS12" s="9">
        <f t="shared" si="25"/>
        <v>78</v>
      </c>
      <c r="DT12" s="9">
        <f t="shared" si="26"/>
        <v>78</v>
      </c>
      <c r="DU12" s="9">
        <f t="shared" si="27"/>
        <v>78</v>
      </c>
      <c r="DV12" s="9">
        <f t="shared" si="28"/>
        <v>78</v>
      </c>
      <c r="DW12" s="9" t="str">
        <f t="shared" si="29"/>
        <v/>
      </c>
      <c r="DX12" s="9" t="str">
        <f t="shared" si="30"/>
        <v/>
      </c>
      <c r="DY12" s="9" t="str">
        <f t="shared" si="31"/>
        <v/>
      </c>
      <c r="DZ12" s="9" t="str">
        <f t="shared" si="32"/>
        <v/>
      </c>
      <c r="EA12" s="9" t="str">
        <f t="shared" si="33"/>
        <v/>
      </c>
      <c r="EB12" s="9" t="str">
        <f t="shared" si="34"/>
        <v/>
      </c>
      <c r="EC12" s="9" t="str">
        <f t="shared" si="35"/>
        <v/>
      </c>
      <c r="ED12" s="9" t="str">
        <f t="shared" si="36"/>
        <v>Menyajikan huruf, kata frase dan kalimat bahasa arab terkait topik : الوجب المنزل</v>
      </c>
      <c r="EE12" s="9" t="str">
        <f t="shared" si="37"/>
        <v>Menyajikan huruf, kata frase dan kalimat bahasa arab terkait topik : الوجب المنزل</v>
      </c>
      <c r="EF12" s="31" t="str">
        <f>IFERROR(LOOKUP(MAX($DO12:$EC12),KKM!$C$11:$C$14,KKM!$F$11:$F$14),"")&amp;BAR!ED12&amp;"; "&amp;IFERROR(LOOKUP(MIN($DO12:$EC12),KKM!$C$11:$C$14,KKM!$F$11:$F$14),"")&amp;BAR!EE12</f>
        <v>Cukup terampil dalam Menyajikan huruf, kata frase dan kalimat bahasa arab terkait topik : الوجب المنزل; Cukup terampil dalam Menyajikan huruf, kata frase dan kalimat bahasa arab terkait topik : الوجب المنزل</v>
      </c>
    </row>
    <row r="13" spans="1:136" ht="47.25" x14ac:dyDescent="0.25">
      <c r="A13" s="2">
        <v>11</v>
      </c>
      <c r="B13" s="3" t="str">
        <f t="shared" ca="1" si="0"/>
        <v>MILIANA</v>
      </c>
      <c r="C13" s="3" t="str">
        <f t="shared" ca="1" si="0"/>
        <v>0091954462</v>
      </c>
      <c r="D13" s="4" t="s">
        <v>189</v>
      </c>
      <c r="E13" s="5">
        <v>78</v>
      </c>
      <c r="F13" s="5"/>
      <c r="G13" s="5"/>
      <c r="H13" s="5"/>
      <c r="I13" s="5"/>
      <c r="J13" s="4" t="s">
        <v>190</v>
      </c>
      <c r="K13" s="5">
        <v>78</v>
      </c>
      <c r="L13" s="5"/>
      <c r="M13" s="5"/>
      <c r="N13" s="5"/>
      <c r="O13" s="5"/>
      <c r="P13" s="4" t="s">
        <v>191</v>
      </c>
      <c r="Q13" s="5">
        <v>78</v>
      </c>
      <c r="R13" s="5"/>
      <c r="S13" s="5"/>
      <c r="T13" s="5"/>
      <c r="U13" s="5"/>
      <c r="V13" s="4" t="s">
        <v>192</v>
      </c>
      <c r="W13" s="5">
        <v>78</v>
      </c>
      <c r="X13" s="5"/>
      <c r="Y13" s="5"/>
      <c r="Z13" s="5"/>
      <c r="AA13" s="5"/>
      <c r="AB13" s="4" t="s">
        <v>193</v>
      </c>
      <c r="AC13" s="5"/>
      <c r="AD13" s="5"/>
      <c r="AE13" s="5"/>
      <c r="AF13" s="5">
        <v>78</v>
      </c>
      <c r="AG13" s="5"/>
      <c r="AH13" s="4" t="s">
        <v>194</v>
      </c>
      <c r="AI13" s="5"/>
      <c r="AJ13" s="5"/>
      <c r="AK13" s="5"/>
      <c r="AL13" s="5">
        <v>78</v>
      </c>
      <c r="AM13" s="5"/>
      <c r="AN13" s="6" t="s">
        <v>195</v>
      </c>
      <c r="AO13" s="5"/>
      <c r="AP13" s="5"/>
      <c r="AQ13" s="5"/>
      <c r="AR13" s="5">
        <v>78</v>
      </c>
      <c r="AS13" s="5"/>
      <c r="AT13" s="4" t="s">
        <v>196</v>
      </c>
      <c r="AU13" s="5"/>
      <c r="AV13" s="5"/>
      <c r="AW13" s="5"/>
      <c r="AX13" s="5">
        <v>78</v>
      </c>
      <c r="AY13" s="5"/>
      <c r="AZ13" s="4"/>
      <c r="BA13" s="5"/>
      <c r="BB13" s="5"/>
      <c r="BC13" s="5"/>
      <c r="BD13" s="5"/>
      <c r="BE13" s="5"/>
      <c r="BF13" s="4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6">
        <f t="shared" si="2"/>
        <v>78</v>
      </c>
      <c r="CQ13" s="10">
        <f t="shared" si="3"/>
        <v>78</v>
      </c>
      <c r="CR13" s="10" t="str">
        <f t="shared" si="1"/>
        <v/>
      </c>
      <c r="CS13" s="10" t="str">
        <f t="shared" si="1"/>
        <v/>
      </c>
      <c r="CT13" s="10">
        <f t="shared" si="1"/>
        <v>78</v>
      </c>
      <c r="CU13" s="10" t="str">
        <f t="shared" si="1"/>
        <v/>
      </c>
      <c r="CV13" s="21">
        <f t="shared" si="4"/>
        <v>78</v>
      </c>
      <c r="CW13" s="21">
        <f t="shared" si="5"/>
        <v>78</v>
      </c>
      <c r="CX13" s="22">
        <f t="shared" si="6"/>
        <v>78</v>
      </c>
      <c r="CY13" s="22">
        <f t="shared" si="7"/>
        <v>78</v>
      </c>
      <c r="CZ13" s="22" t="str">
        <f t="shared" si="8"/>
        <v/>
      </c>
      <c r="DA13" s="23" t="str">
        <f t="shared" si="9"/>
        <v/>
      </c>
      <c r="DB13" s="23" t="str">
        <f t="shared" si="10"/>
        <v/>
      </c>
      <c r="DC13" s="23" t="str">
        <f t="shared" si="11"/>
        <v/>
      </c>
      <c r="DD13" s="23" t="str">
        <f t="shared" si="12"/>
        <v/>
      </c>
      <c r="DE13" s="23" t="str">
        <f t="shared" si="13"/>
        <v/>
      </c>
      <c r="DF13" s="23" t="str">
        <f t="shared" si="14"/>
        <v/>
      </c>
      <c r="DG13" s="23" t="str">
        <f t="shared" si="15"/>
        <v/>
      </c>
      <c r="DH13" s="23" t="str">
        <f t="shared" si="16"/>
        <v/>
      </c>
      <c r="DI13" s="23" t="str">
        <f t="shared" si="17"/>
        <v/>
      </c>
      <c r="DJ13" s="23" t="str">
        <f t="shared" si="18"/>
        <v/>
      </c>
      <c r="DK13" s="23" t="str">
        <f t="shared" si="19"/>
        <v>Bunyi huruf, kata, frase dan kalimat sederhana terkait topik : الوجب المنزل baik secara lisan maupun tertulis</v>
      </c>
      <c r="DL13" s="23" t="str">
        <f t="shared" si="20"/>
        <v>Bunyi huruf, kata, frase dan kalimat sederhana terkait topik : الوجب المنزل baik secara lisan maupun tertulis</v>
      </c>
      <c r="DM13" s="31" t="str">
        <f>IF(DK13="","",LOOKUP(MAX($CV13:$DJ13),KKM!$C$11:$C$14,KKM!$E$11:$E$14)&amp;" "&amp;BAR!DK13&amp;"; "&amp;LOOKUP(MIN(BAR!CV13:DJ13),KKM!$C$11:$C$14,KKM!$E$11:$E$14)&amp;" "&amp;BAR!DL13)</f>
        <v>Memiliki kemampuan yang cukup baik dalam  Bunyi huruf, kata, frase dan kalimat sederhana terkait topik : الوجب المنزل baik secara lisan maupun tertulis; Memiliki kemampuan yang cukup baik dalam  Bunyi huruf, kata, frase dan kalimat sederhana terkait topik : الوجب المنزل baik secara lisan maupun tertulis</v>
      </c>
      <c r="DO13" s="9" t="str">
        <f t="shared" si="21"/>
        <v/>
      </c>
      <c r="DP13" s="9" t="str">
        <f t="shared" si="22"/>
        <v/>
      </c>
      <c r="DQ13" s="9" t="str">
        <f t="shared" si="23"/>
        <v/>
      </c>
      <c r="DR13" s="9" t="str">
        <f t="shared" si="24"/>
        <v/>
      </c>
      <c r="DS13" s="9">
        <f t="shared" si="25"/>
        <v>78</v>
      </c>
      <c r="DT13" s="9">
        <f t="shared" si="26"/>
        <v>78</v>
      </c>
      <c r="DU13" s="9">
        <f t="shared" si="27"/>
        <v>78</v>
      </c>
      <c r="DV13" s="9">
        <f t="shared" si="28"/>
        <v>78</v>
      </c>
      <c r="DW13" s="9" t="str">
        <f t="shared" si="29"/>
        <v/>
      </c>
      <c r="DX13" s="9" t="str">
        <f t="shared" si="30"/>
        <v/>
      </c>
      <c r="DY13" s="9" t="str">
        <f t="shared" si="31"/>
        <v/>
      </c>
      <c r="DZ13" s="9" t="str">
        <f t="shared" si="32"/>
        <v/>
      </c>
      <c r="EA13" s="9" t="str">
        <f t="shared" si="33"/>
        <v/>
      </c>
      <c r="EB13" s="9" t="str">
        <f t="shared" si="34"/>
        <v/>
      </c>
      <c r="EC13" s="9" t="str">
        <f t="shared" si="35"/>
        <v/>
      </c>
      <c r="ED13" s="9" t="str">
        <f t="shared" si="36"/>
        <v>Menyajikan huruf, kata frase dan kalimat bahasa arab terkait topik : الوجب المنزل</v>
      </c>
      <c r="EE13" s="9" t="str">
        <f t="shared" si="37"/>
        <v>Menyajikan huruf, kata frase dan kalimat bahasa arab terkait topik : الوجب المنزل</v>
      </c>
      <c r="EF13" s="31" t="str">
        <f>IFERROR(LOOKUP(MAX($DO13:$EC13),KKM!$C$11:$C$14,KKM!$F$11:$F$14),"")&amp;BAR!ED13&amp;"; "&amp;IFERROR(LOOKUP(MIN($DO13:$EC13),KKM!$C$11:$C$14,KKM!$F$11:$F$14),"")&amp;BAR!EE13</f>
        <v>Cukup terampil dalam Menyajikan huruf, kata frase dan kalimat bahasa arab terkait topik : الوجب المنزل; Cukup terampil dalam Menyajikan huruf, kata frase dan kalimat bahasa arab terkait topik : الوجب المنزل</v>
      </c>
    </row>
    <row r="14" spans="1:136" ht="47.25" x14ac:dyDescent="0.25">
      <c r="A14" s="2">
        <v>12</v>
      </c>
      <c r="B14" s="3" t="str">
        <f t="shared" ca="1" si="0"/>
        <v>MUHAMMAD HAFIS</v>
      </c>
      <c r="C14" s="3" t="str">
        <f t="shared" ca="1" si="0"/>
        <v>0086427247</v>
      </c>
      <c r="D14" s="4" t="s">
        <v>189</v>
      </c>
      <c r="E14" s="5">
        <v>78</v>
      </c>
      <c r="F14" s="5"/>
      <c r="G14" s="5"/>
      <c r="H14" s="5"/>
      <c r="I14" s="5"/>
      <c r="J14" s="4" t="s">
        <v>190</v>
      </c>
      <c r="K14" s="5">
        <v>78</v>
      </c>
      <c r="L14" s="5"/>
      <c r="M14" s="5"/>
      <c r="N14" s="5"/>
      <c r="O14" s="5"/>
      <c r="P14" s="4" t="s">
        <v>191</v>
      </c>
      <c r="Q14" s="5">
        <v>78</v>
      </c>
      <c r="R14" s="5"/>
      <c r="S14" s="5"/>
      <c r="T14" s="5"/>
      <c r="U14" s="5"/>
      <c r="V14" s="4" t="s">
        <v>192</v>
      </c>
      <c r="W14" s="5">
        <v>78</v>
      </c>
      <c r="X14" s="5"/>
      <c r="Y14" s="5"/>
      <c r="Z14" s="5"/>
      <c r="AA14" s="5"/>
      <c r="AB14" s="4" t="s">
        <v>193</v>
      </c>
      <c r="AC14" s="5"/>
      <c r="AD14" s="5"/>
      <c r="AE14" s="5"/>
      <c r="AF14" s="5">
        <v>78</v>
      </c>
      <c r="AG14" s="5"/>
      <c r="AH14" s="4" t="s">
        <v>194</v>
      </c>
      <c r="AI14" s="5"/>
      <c r="AJ14" s="5"/>
      <c r="AK14" s="5"/>
      <c r="AL14" s="5">
        <v>78</v>
      </c>
      <c r="AM14" s="5"/>
      <c r="AN14" s="6" t="s">
        <v>195</v>
      </c>
      <c r="AO14" s="5"/>
      <c r="AP14" s="5"/>
      <c r="AQ14" s="5"/>
      <c r="AR14" s="5">
        <v>78</v>
      </c>
      <c r="AS14" s="5"/>
      <c r="AT14" s="4" t="s">
        <v>196</v>
      </c>
      <c r="AU14" s="5"/>
      <c r="AV14" s="5"/>
      <c r="AW14" s="5"/>
      <c r="AX14" s="5">
        <v>78</v>
      </c>
      <c r="AY14" s="5"/>
      <c r="AZ14" s="4"/>
      <c r="BA14" s="5"/>
      <c r="BB14" s="5"/>
      <c r="BC14" s="5"/>
      <c r="BD14" s="5"/>
      <c r="BE14" s="5"/>
      <c r="BF14" s="4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6">
        <f t="shared" si="2"/>
        <v>78</v>
      </c>
      <c r="CQ14" s="10">
        <f t="shared" si="3"/>
        <v>78</v>
      </c>
      <c r="CR14" s="10" t="str">
        <f t="shared" si="1"/>
        <v/>
      </c>
      <c r="CS14" s="10" t="str">
        <f t="shared" si="1"/>
        <v/>
      </c>
      <c r="CT14" s="10">
        <f t="shared" si="1"/>
        <v>78</v>
      </c>
      <c r="CU14" s="10" t="str">
        <f t="shared" si="1"/>
        <v/>
      </c>
      <c r="CV14" s="21">
        <f t="shared" si="4"/>
        <v>78</v>
      </c>
      <c r="CW14" s="21">
        <f t="shared" si="5"/>
        <v>78</v>
      </c>
      <c r="CX14" s="22">
        <f t="shared" si="6"/>
        <v>78</v>
      </c>
      <c r="CY14" s="22">
        <f t="shared" si="7"/>
        <v>78</v>
      </c>
      <c r="CZ14" s="22" t="str">
        <f t="shared" si="8"/>
        <v/>
      </c>
      <c r="DA14" s="23" t="str">
        <f t="shared" si="9"/>
        <v/>
      </c>
      <c r="DB14" s="23" t="str">
        <f t="shared" si="10"/>
        <v/>
      </c>
      <c r="DC14" s="23" t="str">
        <f t="shared" si="11"/>
        <v/>
      </c>
      <c r="DD14" s="23" t="str">
        <f t="shared" si="12"/>
        <v/>
      </c>
      <c r="DE14" s="23" t="str">
        <f t="shared" si="13"/>
        <v/>
      </c>
      <c r="DF14" s="23" t="str">
        <f t="shared" si="14"/>
        <v/>
      </c>
      <c r="DG14" s="23" t="str">
        <f t="shared" si="15"/>
        <v/>
      </c>
      <c r="DH14" s="23" t="str">
        <f t="shared" si="16"/>
        <v/>
      </c>
      <c r="DI14" s="23" t="str">
        <f t="shared" si="17"/>
        <v/>
      </c>
      <c r="DJ14" s="23" t="str">
        <f t="shared" si="18"/>
        <v/>
      </c>
      <c r="DK14" s="23" t="str">
        <f t="shared" si="19"/>
        <v>Bunyi huruf, kata, frase dan kalimat sederhana terkait topik : الوجب المنزل baik secara lisan maupun tertulis</v>
      </c>
      <c r="DL14" s="23" t="str">
        <f t="shared" si="20"/>
        <v>Bunyi huruf, kata, frase dan kalimat sederhana terkait topik : الوجب المنزل baik secara lisan maupun tertulis</v>
      </c>
      <c r="DM14" s="31" t="str">
        <f>IF(DK14="","",LOOKUP(MAX($CV14:$DJ14),KKM!$C$11:$C$14,KKM!$E$11:$E$14)&amp;" "&amp;BAR!DK14&amp;"; "&amp;LOOKUP(MIN(BAR!CV14:DJ14),KKM!$C$11:$C$14,KKM!$E$11:$E$14)&amp;" "&amp;BAR!DL14)</f>
        <v>Memiliki kemampuan yang cukup baik dalam  Bunyi huruf, kata, frase dan kalimat sederhana terkait topik : الوجب المنزل baik secara lisan maupun tertulis; Memiliki kemampuan yang cukup baik dalam  Bunyi huruf, kata, frase dan kalimat sederhana terkait topik : الوجب المنزل baik secara lisan maupun tertulis</v>
      </c>
      <c r="DO14" s="9" t="str">
        <f t="shared" si="21"/>
        <v/>
      </c>
      <c r="DP14" s="9" t="str">
        <f t="shared" si="22"/>
        <v/>
      </c>
      <c r="DQ14" s="9" t="str">
        <f t="shared" si="23"/>
        <v/>
      </c>
      <c r="DR14" s="9" t="str">
        <f t="shared" si="24"/>
        <v/>
      </c>
      <c r="DS14" s="9">
        <f t="shared" si="25"/>
        <v>78</v>
      </c>
      <c r="DT14" s="9">
        <f t="shared" si="26"/>
        <v>78</v>
      </c>
      <c r="DU14" s="9">
        <f t="shared" si="27"/>
        <v>78</v>
      </c>
      <c r="DV14" s="9">
        <f t="shared" si="28"/>
        <v>78</v>
      </c>
      <c r="DW14" s="9" t="str">
        <f t="shared" si="29"/>
        <v/>
      </c>
      <c r="DX14" s="9" t="str">
        <f t="shared" si="30"/>
        <v/>
      </c>
      <c r="DY14" s="9" t="str">
        <f t="shared" si="31"/>
        <v/>
      </c>
      <c r="DZ14" s="9" t="str">
        <f t="shared" si="32"/>
        <v/>
      </c>
      <c r="EA14" s="9" t="str">
        <f t="shared" si="33"/>
        <v/>
      </c>
      <c r="EB14" s="9" t="str">
        <f t="shared" si="34"/>
        <v/>
      </c>
      <c r="EC14" s="9" t="str">
        <f t="shared" si="35"/>
        <v/>
      </c>
      <c r="ED14" s="9" t="str">
        <f t="shared" si="36"/>
        <v>Menyajikan huruf, kata frase dan kalimat bahasa arab terkait topik : الوجب المنزل</v>
      </c>
      <c r="EE14" s="9" t="str">
        <f t="shared" si="37"/>
        <v>Menyajikan huruf, kata frase dan kalimat bahasa arab terkait topik : الوجب المنزل</v>
      </c>
      <c r="EF14" s="31" t="str">
        <f>IFERROR(LOOKUP(MAX($DO14:$EC14),KKM!$C$11:$C$14,KKM!$F$11:$F$14),"")&amp;BAR!ED14&amp;"; "&amp;IFERROR(LOOKUP(MIN($DO14:$EC14),KKM!$C$11:$C$14,KKM!$F$11:$F$14),"")&amp;BAR!EE14</f>
        <v>Cukup terampil dalam Menyajikan huruf, kata frase dan kalimat bahasa arab terkait topik : الوجب المنزل; Cukup terampil dalam Menyajikan huruf, kata frase dan kalimat bahasa arab terkait topik : الوجب المنزل</v>
      </c>
    </row>
    <row r="15" spans="1:136" ht="47.25" x14ac:dyDescent="0.25">
      <c r="A15" s="2">
        <v>13</v>
      </c>
      <c r="B15" s="3" t="str">
        <f t="shared" ca="1" si="0"/>
        <v>MUHAMMAD NIZAM</v>
      </c>
      <c r="C15" s="3" t="str">
        <f t="shared" ca="1" si="0"/>
        <v>0072115185</v>
      </c>
      <c r="D15" s="4" t="s">
        <v>189</v>
      </c>
      <c r="E15" s="5">
        <v>78</v>
      </c>
      <c r="F15" s="5"/>
      <c r="G15" s="5"/>
      <c r="H15" s="5"/>
      <c r="I15" s="5"/>
      <c r="J15" s="4" t="s">
        <v>190</v>
      </c>
      <c r="K15" s="5">
        <v>78</v>
      </c>
      <c r="L15" s="5"/>
      <c r="M15" s="5"/>
      <c r="N15" s="5"/>
      <c r="O15" s="5"/>
      <c r="P15" s="4" t="s">
        <v>191</v>
      </c>
      <c r="Q15" s="5">
        <v>78</v>
      </c>
      <c r="R15" s="5"/>
      <c r="S15" s="5"/>
      <c r="T15" s="5"/>
      <c r="U15" s="5"/>
      <c r="V15" s="4" t="s">
        <v>192</v>
      </c>
      <c r="W15" s="5">
        <v>78</v>
      </c>
      <c r="X15" s="5"/>
      <c r="Y15" s="5"/>
      <c r="Z15" s="5"/>
      <c r="AA15" s="5"/>
      <c r="AB15" s="4" t="s">
        <v>193</v>
      </c>
      <c r="AC15" s="5"/>
      <c r="AD15" s="5"/>
      <c r="AE15" s="5"/>
      <c r="AF15" s="5">
        <v>78</v>
      </c>
      <c r="AG15" s="5"/>
      <c r="AH15" s="4" t="s">
        <v>194</v>
      </c>
      <c r="AI15" s="5"/>
      <c r="AJ15" s="5"/>
      <c r="AK15" s="5"/>
      <c r="AL15" s="5">
        <v>78</v>
      </c>
      <c r="AM15" s="5"/>
      <c r="AN15" s="6" t="s">
        <v>195</v>
      </c>
      <c r="AO15" s="5"/>
      <c r="AP15" s="5"/>
      <c r="AQ15" s="5"/>
      <c r="AR15" s="5">
        <v>78</v>
      </c>
      <c r="AS15" s="5"/>
      <c r="AT15" s="4" t="s">
        <v>196</v>
      </c>
      <c r="AU15" s="5"/>
      <c r="AV15" s="5"/>
      <c r="AW15" s="5"/>
      <c r="AX15" s="5">
        <v>78</v>
      </c>
      <c r="AY15" s="5"/>
      <c r="AZ15" s="4"/>
      <c r="BA15" s="5"/>
      <c r="BB15" s="5"/>
      <c r="BC15" s="5"/>
      <c r="BD15" s="5"/>
      <c r="BE15" s="5"/>
      <c r="BF15" s="4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6">
        <f t="shared" si="2"/>
        <v>78</v>
      </c>
      <c r="CQ15" s="10">
        <f t="shared" si="3"/>
        <v>78</v>
      </c>
      <c r="CR15" s="10" t="str">
        <f t="shared" si="1"/>
        <v/>
      </c>
      <c r="CS15" s="10" t="str">
        <f t="shared" si="1"/>
        <v/>
      </c>
      <c r="CT15" s="10">
        <f t="shared" si="1"/>
        <v>78</v>
      </c>
      <c r="CU15" s="10" t="str">
        <f t="shared" si="1"/>
        <v/>
      </c>
      <c r="CV15" s="21">
        <f t="shared" si="4"/>
        <v>78</v>
      </c>
      <c r="CW15" s="21">
        <f t="shared" si="5"/>
        <v>78</v>
      </c>
      <c r="CX15" s="22">
        <f t="shared" si="6"/>
        <v>78</v>
      </c>
      <c r="CY15" s="22">
        <f t="shared" si="7"/>
        <v>78</v>
      </c>
      <c r="CZ15" s="22" t="str">
        <f t="shared" si="8"/>
        <v/>
      </c>
      <c r="DA15" s="23" t="str">
        <f t="shared" si="9"/>
        <v/>
      </c>
      <c r="DB15" s="23" t="str">
        <f t="shared" si="10"/>
        <v/>
      </c>
      <c r="DC15" s="23" t="str">
        <f t="shared" si="11"/>
        <v/>
      </c>
      <c r="DD15" s="23" t="str">
        <f t="shared" si="12"/>
        <v/>
      </c>
      <c r="DE15" s="23" t="str">
        <f t="shared" si="13"/>
        <v/>
      </c>
      <c r="DF15" s="23" t="str">
        <f t="shared" si="14"/>
        <v/>
      </c>
      <c r="DG15" s="23" t="str">
        <f t="shared" si="15"/>
        <v/>
      </c>
      <c r="DH15" s="23" t="str">
        <f t="shared" si="16"/>
        <v/>
      </c>
      <c r="DI15" s="23" t="str">
        <f t="shared" si="17"/>
        <v/>
      </c>
      <c r="DJ15" s="23" t="str">
        <f t="shared" si="18"/>
        <v/>
      </c>
      <c r="DK15" s="23" t="str">
        <f t="shared" si="19"/>
        <v>Bunyi huruf, kata, frase dan kalimat sederhana terkait topik : الوجب المنزل baik secara lisan maupun tertulis</v>
      </c>
      <c r="DL15" s="23" t="str">
        <f t="shared" si="20"/>
        <v>Bunyi huruf, kata, frase dan kalimat sederhana terkait topik : الوجب المنزل baik secara lisan maupun tertulis</v>
      </c>
      <c r="DM15" s="31" t="str">
        <f>IF(DK15="","",LOOKUP(MAX($CV15:$DJ15),KKM!$C$11:$C$14,KKM!$E$11:$E$14)&amp;" "&amp;BAR!DK15&amp;"; "&amp;LOOKUP(MIN(BAR!CV15:DJ15),KKM!$C$11:$C$14,KKM!$E$11:$E$14)&amp;" "&amp;BAR!DL15)</f>
        <v>Memiliki kemampuan yang cukup baik dalam  Bunyi huruf, kata, frase dan kalimat sederhana terkait topik : الوجب المنزل baik secara lisan maupun tertulis; Memiliki kemampuan yang cukup baik dalam  Bunyi huruf, kata, frase dan kalimat sederhana terkait topik : الوجب المنزل baik secara lisan maupun tertulis</v>
      </c>
      <c r="DO15" s="9" t="str">
        <f t="shared" si="21"/>
        <v/>
      </c>
      <c r="DP15" s="9" t="str">
        <f t="shared" si="22"/>
        <v/>
      </c>
      <c r="DQ15" s="9" t="str">
        <f t="shared" si="23"/>
        <v/>
      </c>
      <c r="DR15" s="9" t="str">
        <f t="shared" si="24"/>
        <v/>
      </c>
      <c r="DS15" s="9">
        <f t="shared" si="25"/>
        <v>78</v>
      </c>
      <c r="DT15" s="9">
        <f t="shared" si="26"/>
        <v>78</v>
      </c>
      <c r="DU15" s="9">
        <f t="shared" si="27"/>
        <v>78</v>
      </c>
      <c r="DV15" s="9">
        <f t="shared" si="28"/>
        <v>78</v>
      </c>
      <c r="DW15" s="9" t="str">
        <f t="shared" si="29"/>
        <v/>
      </c>
      <c r="DX15" s="9" t="str">
        <f t="shared" si="30"/>
        <v/>
      </c>
      <c r="DY15" s="9" t="str">
        <f t="shared" si="31"/>
        <v/>
      </c>
      <c r="DZ15" s="9" t="str">
        <f t="shared" si="32"/>
        <v/>
      </c>
      <c r="EA15" s="9" t="str">
        <f t="shared" si="33"/>
        <v/>
      </c>
      <c r="EB15" s="9" t="str">
        <f t="shared" si="34"/>
        <v/>
      </c>
      <c r="EC15" s="9" t="str">
        <f t="shared" si="35"/>
        <v/>
      </c>
      <c r="ED15" s="9" t="str">
        <f t="shared" si="36"/>
        <v>Menyajikan huruf, kata frase dan kalimat bahasa arab terkait topik : الوجب المنزل</v>
      </c>
      <c r="EE15" s="9" t="str">
        <f t="shared" si="37"/>
        <v>Menyajikan huruf, kata frase dan kalimat bahasa arab terkait topik : الوجب المنزل</v>
      </c>
      <c r="EF15" s="31" t="str">
        <f>IFERROR(LOOKUP(MAX($DO15:$EC15),KKM!$C$11:$C$14,KKM!$F$11:$F$14),"")&amp;BAR!ED15&amp;"; "&amp;IFERROR(LOOKUP(MIN($DO15:$EC15),KKM!$C$11:$C$14,KKM!$F$11:$F$14),"")&amp;BAR!EE15</f>
        <v>Cukup terampil dalam Menyajikan huruf, kata frase dan kalimat bahasa arab terkait topik : الوجب المنزل; Cukup terampil dalam Menyajikan huruf, kata frase dan kalimat bahasa arab terkait topik : الوجب المنزل</v>
      </c>
    </row>
    <row r="16" spans="1:136" ht="47.25" x14ac:dyDescent="0.25">
      <c r="A16" s="2">
        <v>14</v>
      </c>
      <c r="B16" s="3" t="str">
        <f t="shared" ca="1" si="0"/>
        <v>MUHAMMAD RAMADANI</v>
      </c>
      <c r="C16" s="3" t="str">
        <f t="shared" ca="1" si="0"/>
        <v>0071550749</v>
      </c>
      <c r="D16" s="4" t="s">
        <v>189</v>
      </c>
      <c r="E16" s="5">
        <v>78</v>
      </c>
      <c r="F16" s="5"/>
      <c r="G16" s="5"/>
      <c r="H16" s="5"/>
      <c r="I16" s="5"/>
      <c r="J16" s="4" t="s">
        <v>190</v>
      </c>
      <c r="K16" s="5">
        <v>78</v>
      </c>
      <c r="L16" s="5"/>
      <c r="M16" s="5"/>
      <c r="N16" s="5"/>
      <c r="O16" s="5"/>
      <c r="P16" s="4" t="s">
        <v>191</v>
      </c>
      <c r="Q16" s="5">
        <v>78</v>
      </c>
      <c r="R16" s="5"/>
      <c r="S16" s="5"/>
      <c r="T16" s="5"/>
      <c r="U16" s="5"/>
      <c r="V16" s="4" t="s">
        <v>192</v>
      </c>
      <c r="W16" s="5">
        <v>78</v>
      </c>
      <c r="X16" s="5"/>
      <c r="Y16" s="5"/>
      <c r="Z16" s="5"/>
      <c r="AA16" s="5"/>
      <c r="AB16" s="4" t="s">
        <v>193</v>
      </c>
      <c r="AC16" s="5"/>
      <c r="AD16" s="5"/>
      <c r="AE16" s="5"/>
      <c r="AF16" s="5">
        <v>78</v>
      </c>
      <c r="AG16" s="5"/>
      <c r="AH16" s="4" t="s">
        <v>194</v>
      </c>
      <c r="AI16" s="5"/>
      <c r="AJ16" s="5"/>
      <c r="AK16" s="5"/>
      <c r="AL16" s="5">
        <v>78</v>
      </c>
      <c r="AM16" s="5"/>
      <c r="AN16" s="6" t="s">
        <v>195</v>
      </c>
      <c r="AO16" s="5"/>
      <c r="AP16" s="5"/>
      <c r="AQ16" s="5"/>
      <c r="AR16" s="5">
        <v>78</v>
      </c>
      <c r="AS16" s="5"/>
      <c r="AT16" s="4" t="s">
        <v>196</v>
      </c>
      <c r="AU16" s="5"/>
      <c r="AV16" s="5"/>
      <c r="AW16" s="5"/>
      <c r="AX16" s="5">
        <v>78</v>
      </c>
      <c r="AY16" s="5"/>
      <c r="AZ16" s="4"/>
      <c r="BA16" s="5"/>
      <c r="BB16" s="5"/>
      <c r="BC16" s="5"/>
      <c r="BD16" s="5"/>
      <c r="BE16" s="5"/>
      <c r="BF16" s="4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6">
        <f t="shared" si="2"/>
        <v>78</v>
      </c>
      <c r="CQ16" s="10">
        <f t="shared" si="3"/>
        <v>78</v>
      </c>
      <c r="CR16" s="10" t="str">
        <f t="shared" si="1"/>
        <v/>
      </c>
      <c r="CS16" s="10" t="str">
        <f t="shared" si="1"/>
        <v/>
      </c>
      <c r="CT16" s="10">
        <f t="shared" si="1"/>
        <v>78</v>
      </c>
      <c r="CU16" s="10" t="str">
        <f t="shared" si="1"/>
        <v/>
      </c>
      <c r="CV16" s="21">
        <f t="shared" si="4"/>
        <v>78</v>
      </c>
      <c r="CW16" s="21">
        <f t="shared" si="5"/>
        <v>78</v>
      </c>
      <c r="CX16" s="22">
        <f t="shared" si="6"/>
        <v>78</v>
      </c>
      <c r="CY16" s="22">
        <f t="shared" si="7"/>
        <v>78</v>
      </c>
      <c r="CZ16" s="22" t="str">
        <f t="shared" si="8"/>
        <v/>
      </c>
      <c r="DA16" s="23" t="str">
        <f t="shared" si="9"/>
        <v/>
      </c>
      <c r="DB16" s="23" t="str">
        <f t="shared" si="10"/>
        <v/>
      </c>
      <c r="DC16" s="23" t="str">
        <f t="shared" si="11"/>
        <v/>
      </c>
      <c r="DD16" s="23" t="str">
        <f t="shared" si="12"/>
        <v/>
      </c>
      <c r="DE16" s="23" t="str">
        <f t="shared" si="13"/>
        <v/>
      </c>
      <c r="DF16" s="23" t="str">
        <f t="shared" si="14"/>
        <v/>
      </c>
      <c r="DG16" s="23" t="str">
        <f t="shared" si="15"/>
        <v/>
      </c>
      <c r="DH16" s="23" t="str">
        <f t="shared" si="16"/>
        <v/>
      </c>
      <c r="DI16" s="23" t="str">
        <f t="shared" si="17"/>
        <v/>
      </c>
      <c r="DJ16" s="23" t="str">
        <f t="shared" si="18"/>
        <v/>
      </c>
      <c r="DK16" s="23" t="str">
        <f t="shared" si="19"/>
        <v>Bunyi huruf, kata, frase dan kalimat sederhana terkait topik : الوجب المنزل baik secara lisan maupun tertulis</v>
      </c>
      <c r="DL16" s="23" t="str">
        <f t="shared" si="20"/>
        <v>Bunyi huruf, kata, frase dan kalimat sederhana terkait topik : الوجب المنزل baik secara lisan maupun tertulis</v>
      </c>
      <c r="DM16" s="31" t="str">
        <f>IF(DK16="","",LOOKUP(MAX($CV16:$DJ16),KKM!$C$11:$C$14,KKM!$E$11:$E$14)&amp;" "&amp;BAR!DK16&amp;"; "&amp;LOOKUP(MIN(BAR!CV16:DJ16),KKM!$C$11:$C$14,KKM!$E$11:$E$14)&amp;" "&amp;BAR!DL16)</f>
        <v>Memiliki kemampuan yang cukup baik dalam  Bunyi huruf, kata, frase dan kalimat sederhana terkait topik : الوجب المنزل baik secara lisan maupun tertulis; Memiliki kemampuan yang cukup baik dalam  Bunyi huruf, kata, frase dan kalimat sederhana terkait topik : الوجب المنزل baik secara lisan maupun tertulis</v>
      </c>
      <c r="DO16" s="9" t="str">
        <f t="shared" si="21"/>
        <v/>
      </c>
      <c r="DP16" s="9" t="str">
        <f t="shared" si="22"/>
        <v/>
      </c>
      <c r="DQ16" s="9" t="str">
        <f t="shared" si="23"/>
        <v/>
      </c>
      <c r="DR16" s="9" t="str">
        <f t="shared" si="24"/>
        <v/>
      </c>
      <c r="DS16" s="9">
        <f t="shared" si="25"/>
        <v>78</v>
      </c>
      <c r="DT16" s="9">
        <f t="shared" si="26"/>
        <v>78</v>
      </c>
      <c r="DU16" s="9">
        <f t="shared" si="27"/>
        <v>78</v>
      </c>
      <c r="DV16" s="9">
        <f t="shared" si="28"/>
        <v>78</v>
      </c>
      <c r="DW16" s="9" t="str">
        <f t="shared" si="29"/>
        <v/>
      </c>
      <c r="DX16" s="9" t="str">
        <f t="shared" si="30"/>
        <v/>
      </c>
      <c r="DY16" s="9" t="str">
        <f t="shared" si="31"/>
        <v/>
      </c>
      <c r="DZ16" s="9" t="str">
        <f t="shared" si="32"/>
        <v/>
      </c>
      <c r="EA16" s="9" t="str">
        <f t="shared" si="33"/>
        <v/>
      </c>
      <c r="EB16" s="9" t="str">
        <f t="shared" si="34"/>
        <v/>
      </c>
      <c r="EC16" s="9" t="str">
        <f t="shared" si="35"/>
        <v/>
      </c>
      <c r="ED16" s="9" t="str">
        <f t="shared" si="36"/>
        <v>Menyajikan huruf, kata frase dan kalimat bahasa arab terkait topik : الوجب المنزل</v>
      </c>
      <c r="EE16" s="9" t="str">
        <f t="shared" si="37"/>
        <v>Menyajikan huruf, kata frase dan kalimat bahasa arab terkait topik : الوجب المنزل</v>
      </c>
      <c r="EF16" s="31" t="str">
        <f>IFERROR(LOOKUP(MAX($DO16:$EC16),KKM!$C$11:$C$14,KKM!$F$11:$F$14),"")&amp;BAR!ED16&amp;"; "&amp;IFERROR(LOOKUP(MIN($DO16:$EC16),KKM!$C$11:$C$14,KKM!$F$11:$F$14),"")&amp;BAR!EE16</f>
        <v>Cukup terampil dalam Menyajikan huruf, kata frase dan kalimat bahasa arab terkait topik : الوجب المنزل; Cukup terampil dalam Menyajikan huruf, kata frase dan kalimat bahasa arab terkait topik : الوجب المنزل</v>
      </c>
    </row>
    <row r="17" spans="1:136" ht="47.25" x14ac:dyDescent="0.25">
      <c r="A17" s="2">
        <v>15</v>
      </c>
      <c r="B17" s="3" t="str">
        <f t="shared" ca="1" si="0"/>
        <v>MUHAMMAD REVALISA AKBAR</v>
      </c>
      <c r="C17" s="3" t="str">
        <f t="shared" ca="1" si="0"/>
        <v>0087069179</v>
      </c>
      <c r="D17" s="4" t="s">
        <v>189</v>
      </c>
      <c r="E17" s="5">
        <v>78</v>
      </c>
      <c r="F17" s="5"/>
      <c r="G17" s="5"/>
      <c r="H17" s="5"/>
      <c r="I17" s="5"/>
      <c r="J17" s="4" t="s">
        <v>190</v>
      </c>
      <c r="K17" s="5">
        <v>78</v>
      </c>
      <c r="L17" s="5"/>
      <c r="M17" s="5"/>
      <c r="N17" s="5"/>
      <c r="O17" s="5"/>
      <c r="P17" s="4" t="s">
        <v>191</v>
      </c>
      <c r="Q17" s="5">
        <v>78</v>
      </c>
      <c r="R17" s="5"/>
      <c r="S17" s="5"/>
      <c r="T17" s="5"/>
      <c r="U17" s="5"/>
      <c r="V17" s="4" t="s">
        <v>192</v>
      </c>
      <c r="W17" s="5">
        <v>78</v>
      </c>
      <c r="X17" s="5"/>
      <c r="Y17" s="5"/>
      <c r="Z17" s="5"/>
      <c r="AA17" s="5"/>
      <c r="AB17" s="4" t="s">
        <v>193</v>
      </c>
      <c r="AC17" s="5"/>
      <c r="AD17" s="5"/>
      <c r="AE17" s="5"/>
      <c r="AF17" s="5">
        <v>78</v>
      </c>
      <c r="AG17" s="5"/>
      <c r="AH17" s="4" t="s">
        <v>194</v>
      </c>
      <c r="AI17" s="5"/>
      <c r="AJ17" s="5"/>
      <c r="AK17" s="5"/>
      <c r="AL17" s="5">
        <v>78</v>
      </c>
      <c r="AM17" s="5"/>
      <c r="AN17" s="6" t="s">
        <v>195</v>
      </c>
      <c r="AO17" s="5"/>
      <c r="AP17" s="5"/>
      <c r="AQ17" s="5"/>
      <c r="AR17" s="5">
        <v>78</v>
      </c>
      <c r="AS17" s="5"/>
      <c r="AT17" s="4" t="s">
        <v>196</v>
      </c>
      <c r="AU17" s="5"/>
      <c r="AV17" s="5"/>
      <c r="AW17" s="5"/>
      <c r="AX17" s="5">
        <v>78</v>
      </c>
      <c r="AY17" s="5"/>
      <c r="AZ17" s="4"/>
      <c r="BA17" s="5"/>
      <c r="BB17" s="5"/>
      <c r="BC17" s="5"/>
      <c r="BD17" s="5"/>
      <c r="BE17" s="5"/>
      <c r="BF17" s="4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6">
        <f t="shared" si="2"/>
        <v>78</v>
      </c>
      <c r="CQ17" s="10">
        <f t="shared" si="3"/>
        <v>78</v>
      </c>
      <c r="CR17" s="10" t="str">
        <f t="shared" si="1"/>
        <v/>
      </c>
      <c r="CS17" s="10" t="str">
        <f t="shared" si="1"/>
        <v/>
      </c>
      <c r="CT17" s="10">
        <f t="shared" si="1"/>
        <v>78</v>
      </c>
      <c r="CU17" s="10" t="str">
        <f t="shared" si="1"/>
        <v/>
      </c>
      <c r="CV17" s="21">
        <f t="shared" si="4"/>
        <v>78</v>
      </c>
      <c r="CW17" s="21">
        <f t="shared" si="5"/>
        <v>78</v>
      </c>
      <c r="CX17" s="22">
        <f t="shared" si="6"/>
        <v>78</v>
      </c>
      <c r="CY17" s="22">
        <f t="shared" si="7"/>
        <v>78</v>
      </c>
      <c r="CZ17" s="22" t="str">
        <f t="shared" si="8"/>
        <v/>
      </c>
      <c r="DA17" s="23" t="str">
        <f t="shared" si="9"/>
        <v/>
      </c>
      <c r="DB17" s="23" t="str">
        <f t="shared" si="10"/>
        <v/>
      </c>
      <c r="DC17" s="23" t="str">
        <f t="shared" si="11"/>
        <v/>
      </c>
      <c r="DD17" s="23" t="str">
        <f t="shared" si="12"/>
        <v/>
      </c>
      <c r="DE17" s="23" t="str">
        <f t="shared" si="13"/>
        <v/>
      </c>
      <c r="DF17" s="23" t="str">
        <f t="shared" si="14"/>
        <v/>
      </c>
      <c r="DG17" s="23" t="str">
        <f t="shared" si="15"/>
        <v/>
      </c>
      <c r="DH17" s="23" t="str">
        <f t="shared" si="16"/>
        <v/>
      </c>
      <c r="DI17" s="23" t="str">
        <f t="shared" si="17"/>
        <v/>
      </c>
      <c r="DJ17" s="23" t="str">
        <f t="shared" si="18"/>
        <v/>
      </c>
      <c r="DK17" s="23" t="str">
        <f t="shared" si="19"/>
        <v>Bunyi huruf, kata, frase dan kalimat sederhana terkait topik : الوجب المنزل baik secara lisan maupun tertulis</v>
      </c>
      <c r="DL17" s="23" t="str">
        <f t="shared" si="20"/>
        <v>Bunyi huruf, kata, frase dan kalimat sederhana terkait topik : الوجب المنزل baik secara lisan maupun tertulis</v>
      </c>
      <c r="DM17" s="31" t="str">
        <f>IF(DK17="","",LOOKUP(MAX($CV17:$DJ17),KKM!$C$11:$C$14,KKM!$E$11:$E$14)&amp;" "&amp;BAR!DK17&amp;"; "&amp;LOOKUP(MIN(BAR!CV17:DJ17),KKM!$C$11:$C$14,KKM!$E$11:$E$14)&amp;" "&amp;BAR!DL17)</f>
        <v>Memiliki kemampuan yang cukup baik dalam  Bunyi huruf, kata, frase dan kalimat sederhana terkait topik : الوجب المنزل baik secara lisan maupun tertulis; Memiliki kemampuan yang cukup baik dalam  Bunyi huruf, kata, frase dan kalimat sederhana terkait topik : الوجب المنزل baik secara lisan maupun tertulis</v>
      </c>
      <c r="DO17" s="9" t="str">
        <f t="shared" si="21"/>
        <v/>
      </c>
      <c r="DP17" s="9" t="str">
        <f t="shared" si="22"/>
        <v/>
      </c>
      <c r="DQ17" s="9" t="str">
        <f t="shared" si="23"/>
        <v/>
      </c>
      <c r="DR17" s="9" t="str">
        <f t="shared" si="24"/>
        <v/>
      </c>
      <c r="DS17" s="9">
        <f t="shared" si="25"/>
        <v>78</v>
      </c>
      <c r="DT17" s="9">
        <f t="shared" si="26"/>
        <v>78</v>
      </c>
      <c r="DU17" s="9">
        <f t="shared" si="27"/>
        <v>78</v>
      </c>
      <c r="DV17" s="9">
        <f t="shared" si="28"/>
        <v>78</v>
      </c>
      <c r="DW17" s="9" t="str">
        <f t="shared" si="29"/>
        <v/>
      </c>
      <c r="DX17" s="9" t="str">
        <f t="shared" si="30"/>
        <v/>
      </c>
      <c r="DY17" s="9" t="str">
        <f t="shared" si="31"/>
        <v/>
      </c>
      <c r="DZ17" s="9" t="str">
        <f t="shared" si="32"/>
        <v/>
      </c>
      <c r="EA17" s="9" t="str">
        <f t="shared" si="33"/>
        <v/>
      </c>
      <c r="EB17" s="9" t="str">
        <f t="shared" si="34"/>
        <v/>
      </c>
      <c r="EC17" s="9" t="str">
        <f t="shared" si="35"/>
        <v/>
      </c>
      <c r="ED17" s="9" t="str">
        <f t="shared" si="36"/>
        <v>Menyajikan huruf, kata frase dan kalimat bahasa arab terkait topik : الوجب المنزل</v>
      </c>
      <c r="EE17" s="9" t="str">
        <f t="shared" si="37"/>
        <v>Menyajikan huruf, kata frase dan kalimat bahasa arab terkait topik : الوجب المنزل</v>
      </c>
      <c r="EF17" s="31" t="str">
        <f>IFERROR(LOOKUP(MAX($DO17:$EC17),KKM!$C$11:$C$14,KKM!$F$11:$F$14),"")&amp;BAR!ED17&amp;"; "&amp;IFERROR(LOOKUP(MIN($DO17:$EC17),KKM!$C$11:$C$14,KKM!$F$11:$F$14),"")&amp;BAR!EE17</f>
        <v>Cukup terampil dalam Menyajikan huruf, kata frase dan kalimat bahasa arab terkait topik : الوجب المنزل; Cukup terampil dalam Menyajikan huruf, kata frase dan kalimat bahasa arab terkait topik : الوجب المنزل</v>
      </c>
    </row>
    <row r="18" spans="1:136" ht="47.25" x14ac:dyDescent="0.25">
      <c r="A18" s="2">
        <v>16</v>
      </c>
      <c r="B18" s="3" t="str">
        <f t="shared" ca="1" si="0"/>
        <v>MUHAMMAD ROZI</v>
      </c>
      <c r="C18" s="3" t="str">
        <f t="shared" ca="1" si="0"/>
        <v>0078857610</v>
      </c>
      <c r="D18" s="4" t="s">
        <v>189</v>
      </c>
      <c r="E18" s="5">
        <v>78</v>
      </c>
      <c r="F18" s="5"/>
      <c r="G18" s="5"/>
      <c r="H18" s="5"/>
      <c r="I18" s="5"/>
      <c r="J18" s="4" t="s">
        <v>190</v>
      </c>
      <c r="K18" s="5">
        <v>78</v>
      </c>
      <c r="L18" s="5"/>
      <c r="M18" s="5"/>
      <c r="N18" s="5"/>
      <c r="O18" s="5"/>
      <c r="P18" s="4" t="s">
        <v>191</v>
      </c>
      <c r="Q18" s="5">
        <v>78</v>
      </c>
      <c r="R18" s="5"/>
      <c r="S18" s="5"/>
      <c r="T18" s="5"/>
      <c r="U18" s="5"/>
      <c r="V18" s="4" t="s">
        <v>192</v>
      </c>
      <c r="W18" s="5">
        <v>78</v>
      </c>
      <c r="X18" s="5"/>
      <c r="Y18" s="5"/>
      <c r="Z18" s="5"/>
      <c r="AA18" s="5"/>
      <c r="AB18" s="4" t="s">
        <v>193</v>
      </c>
      <c r="AC18" s="5"/>
      <c r="AD18" s="5"/>
      <c r="AE18" s="5"/>
      <c r="AF18" s="5">
        <v>78</v>
      </c>
      <c r="AG18" s="5"/>
      <c r="AH18" s="4" t="s">
        <v>194</v>
      </c>
      <c r="AI18" s="5"/>
      <c r="AJ18" s="5"/>
      <c r="AK18" s="5"/>
      <c r="AL18" s="5">
        <v>78</v>
      </c>
      <c r="AM18" s="5"/>
      <c r="AN18" s="6" t="s">
        <v>195</v>
      </c>
      <c r="AO18" s="5"/>
      <c r="AP18" s="5"/>
      <c r="AQ18" s="5"/>
      <c r="AR18" s="5">
        <v>78</v>
      </c>
      <c r="AS18" s="5"/>
      <c r="AT18" s="4" t="s">
        <v>196</v>
      </c>
      <c r="AU18" s="5"/>
      <c r="AV18" s="5"/>
      <c r="AW18" s="5"/>
      <c r="AX18" s="5">
        <v>78</v>
      </c>
      <c r="AY18" s="5"/>
      <c r="AZ18" s="4"/>
      <c r="BA18" s="5"/>
      <c r="BB18" s="5"/>
      <c r="BC18" s="5"/>
      <c r="BD18" s="5"/>
      <c r="BE18" s="5"/>
      <c r="BF18" s="4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6">
        <f t="shared" si="2"/>
        <v>78</v>
      </c>
      <c r="CQ18" s="10">
        <f t="shared" si="3"/>
        <v>78</v>
      </c>
      <c r="CR18" s="10" t="str">
        <f t="shared" si="1"/>
        <v/>
      </c>
      <c r="CS18" s="10" t="str">
        <f t="shared" si="1"/>
        <v/>
      </c>
      <c r="CT18" s="10">
        <f t="shared" si="1"/>
        <v>78</v>
      </c>
      <c r="CU18" s="10" t="str">
        <f t="shared" si="1"/>
        <v/>
      </c>
      <c r="CV18" s="21">
        <f t="shared" si="4"/>
        <v>78</v>
      </c>
      <c r="CW18" s="21">
        <f t="shared" si="5"/>
        <v>78</v>
      </c>
      <c r="CX18" s="22">
        <f t="shared" si="6"/>
        <v>78</v>
      </c>
      <c r="CY18" s="22">
        <f t="shared" si="7"/>
        <v>78</v>
      </c>
      <c r="CZ18" s="22" t="str">
        <f t="shared" si="8"/>
        <v/>
      </c>
      <c r="DA18" s="23" t="str">
        <f t="shared" si="9"/>
        <v/>
      </c>
      <c r="DB18" s="23" t="str">
        <f t="shared" si="10"/>
        <v/>
      </c>
      <c r="DC18" s="23" t="str">
        <f t="shared" si="11"/>
        <v/>
      </c>
      <c r="DD18" s="23" t="str">
        <f t="shared" si="12"/>
        <v/>
      </c>
      <c r="DE18" s="23" t="str">
        <f t="shared" si="13"/>
        <v/>
      </c>
      <c r="DF18" s="23" t="str">
        <f t="shared" si="14"/>
        <v/>
      </c>
      <c r="DG18" s="23" t="str">
        <f t="shared" si="15"/>
        <v/>
      </c>
      <c r="DH18" s="23" t="str">
        <f t="shared" si="16"/>
        <v/>
      </c>
      <c r="DI18" s="23" t="str">
        <f t="shared" si="17"/>
        <v/>
      </c>
      <c r="DJ18" s="23" t="str">
        <f t="shared" si="18"/>
        <v/>
      </c>
      <c r="DK18" s="23" t="str">
        <f t="shared" si="19"/>
        <v>Bunyi huruf, kata, frase dan kalimat sederhana terkait topik : الوجب المنزل baik secara lisan maupun tertulis</v>
      </c>
      <c r="DL18" s="23" t="str">
        <f t="shared" si="20"/>
        <v>Bunyi huruf, kata, frase dan kalimat sederhana terkait topik : الوجب المنزل baik secara lisan maupun tertulis</v>
      </c>
      <c r="DM18" s="31" t="str">
        <f>IF(DK18="","",LOOKUP(MAX($CV18:$DJ18),KKM!$C$11:$C$14,KKM!$E$11:$E$14)&amp;" "&amp;BAR!DK18&amp;"; "&amp;LOOKUP(MIN(BAR!CV18:DJ18),KKM!$C$11:$C$14,KKM!$E$11:$E$14)&amp;" "&amp;BAR!DL18)</f>
        <v>Memiliki kemampuan yang cukup baik dalam  Bunyi huruf, kata, frase dan kalimat sederhana terkait topik : الوجب المنزل baik secara lisan maupun tertulis; Memiliki kemampuan yang cukup baik dalam  Bunyi huruf, kata, frase dan kalimat sederhana terkait topik : الوجب المنزل baik secara lisan maupun tertulis</v>
      </c>
      <c r="DO18" s="9" t="str">
        <f t="shared" si="21"/>
        <v/>
      </c>
      <c r="DP18" s="9" t="str">
        <f t="shared" si="22"/>
        <v/>
      </c>
      <c r="DQ18" s="9" t="str">
        <f t="shared" si="23"/>
        <v/>
      </c>
      <c r="DR18" s="9" t="str">
        <f t="shared" si="24"/>
        <v/>
      </c>
      <c r="DS18" s="9">
        <f t="shared" si="25"/>
        <v>78</v>
      </c>
      <c r="DT18" s="9">
        <f t="shared" si="26"/>
        <v>78</v>
      </c>
      <c r="DU18" s="9">
        <f t="shared" si="27"/>
        <v>78</v>
      </c>
      <c r="DV18" s="9">
        <f t="shared" si="28"/>
        <v>78</v>
      </c>
      <c r="DW18" s="9" t="str">
        <f t="shared" si="29"/>
        <v/>
      </c>
      <c r="DX18" s="9" t="str">
        <f t="shared" si="30"/>
        <v/>
      </c>
      <c r="DY18" s="9" t="str">
        <f t="shared" si="31"/>
        <v/>
      </c>
      <c r="DZ18" s="9" t="str">
        <f t="shared" si="32"/>
        <v/>
      </c>
      <c r="EA18" s="9" t="str">
        <f t="shared" si="33"/>
        <v/>
      </c>
      <c r="EB18" s="9" t="str">
        <f t="shared" si="34"/>
        <v/>
      </c>
      <c r="EC18" s="9" t="str">
        <f t="shared" si="35"/>
        <v/>
      </c>
      <c r="ED18" s="9" t="str">
        <f t="shared" si="36"/>
        <v>Menyajikan huruf, kata frase dan kalimat bahasa arab terkait topik : الوجب المنزل</v>
      </c>
      <c r="EE18" s="9" t="str">
        <f t="shared" si="37"/>
        <v>Menyajikan huruf, kata frase dan kalimat bahasa arab terkait topik : الوجب المنزل</v>
      </c>
      <c r="EF18" s="31" t="str">
        <f>IFERROR(LOOKUP(MAX($DO18:$EC18),KKM!$C$11:$C$14,KKM!$F$11:$F$14),"")&amp;BAR!ED18&amp;"; "&amp;IFERROR(LOOKUP(MIN($DO18:$EC18),KKM!$C$11:$C$14,KKM!$F$11:$F$14),"")&amp;BAR!EE18</f>
        <v>Cukup terampil dalam Menyajikan huruf, kata frase dan kalimat bahasa arab terkait topik : الوجب المنزل; Cukup terampil dalam Menyajikan huruf, kata frase dan kalimat bahasa arab terkait topik : الوجب المنزل</v>
      </c>
    </row>
    <row r="19" spans="1:136" ht="47.25" x14ac:dyDescent="0.25">
      <c r="A19" s="2">
        <v>17</v>
      </c>
      <c r="B19" s="3" t="str">
        <f t="shared" ca="1" si="0"/>
        <v>MUHAMMAD SUKRON</v>
      </c>
      <c r="C19" s="3" t="str">
        <f t="shared" ca="1" si="0"/>
        <v>0073337501</v>
      </c>
      <c r="D19" s="4" t="s">
        <v>189</v>
      </c>
      <c r="E19" s="5">
        <v>78</v>
      </c>
      <c r="F19" s="5"/>
      <c r="G19" s="5"/>
      <c r="H19" s="5"/>
      <c r="I19" s="5"/>
      <c r="J19" s="4" t="s">
        <v>190</v>
      </c>
      <c r="K19" s="5">
        <v>78</v>
      </c>
      <c r="L19" s="5"/>
      <c r="M19" s="5"/>
      <c r="N19" s="5"/>
      <c r="O19" s="5"/>
      <c r="P19" s="4" t="s">
        <v>191</v>
      </c>
      <c r="Q19" s="5">
        <v>78</v>
      </c>
      <c r="R19" s="5"/>
      <c r="S19" s="5"/>
      <c r="T19" s="5"/>
      <c r="U19" s="5"/>
      <c r="V19" s="4" t="s">
        <v>192</v>
      </c>
      <c r="W19" s="5">
        <v>78</v>
      </c>
      <c r="X19" s="5"/>
      <c r="Y19" s="5"/>
      <c r="Z19" s="5"/>
      <c r="AA19" s="5"/>
      <c r="AB19" s="4" t="s">
        <v>193</v>
      </c>
      <c r="AC19" s="5"/>
      <c r="AD19" s="5"/>
      <c r="AE19" s="5"/>
      <c r="AF19" s="5">
        <v>78</v>
      </c>
      <c r="AG19" s="5"/>
      <c r="AH19" s="4" t="s">
        <v>194</v>
      </c>
      <c r="AI19" s="5"/>
      <c r="AJ19" s="5"/>
      <c r="AK19" s="5"/>
      <c r="AL19" s="5">
        <v>78</v>
      </c>
      <c r="AM19" s="5"/>
      <c r="AN19" s="6" t="s">
        <v>195</v>
      </c>
      <c r="AO19" s="5"/>
      <c r="AP19" s="5"/>
      <c r="AQ19" s="5"/>
      <c r="AR19" s="5">
        <v>78</v>
      </c>
      <c r="AS19" s="5"/>
      <c r="AT19" s="4" t="s">
        <v>196</v>
      </c>
      <c r="AU19" s="5"/>
      <c r="AV19" s="5"/>
      <c r="AW19" s="5"/>
      <c r="AX19" s="5">
        <v>78</v>
      </c>
      <c r="AY19" s="5"/>
      <c r="AZ19" s="4"/>
      <c r="BA19" s="5"/>
      <c r="BB19" s="5"/>
      <c r="BC19" s="5"/>
      <c r="BD19" s="5"/>
      <c r="BE19" s="5"/>
      <c r="BF19" s="4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6">
        <f t="shared" si="2"/>
        <v>78</v>
      </c>
      <c r="CQ19" s="10">
        <f t="shared" si="3"/>
        <v>78</v>
      </c>
      <c r="CR19" s="10" t="str">
        <f t="shared" si="3"/>
        <v/>
      </c>
      <c r="CS19" s="10" t="str">
        <f t="shared" si="3"/>
        <v/>
      </c>
      <c r="CT19" s="10">
        <f t="shared" si="3"/>
        <v>78</v>
      </c>
      <c r="CU19" s="10" t="str">
        <f t="shared" si="3"/>
        <v/>
      </c>
      <c r="CV19" s="21">
        <f t="shared" si="4"/>
        <v>78</v>
      </c>
      <c r="CW19" s="21">
        <f t="shared" si="5"/>
        <v>78</v>
      </c>
      <c r="CX19" s="22">
        <f t="shared" si="6"/>
        <v>78</v>
      </c>
      <c r="CY19" s="22">
        <f t="shared" si="7"/>
        <v>78</v>
      </c>
      <c r="CZ19" s="22" t="str">
        <f t="shared" si="8"/>
        <v/>
      </c>
      <c r="DA19" s="23" t="str">
        <f t="shared" si="9"/>
        <v/>
      </c>
      <c r="DB19" s="23" t="str">
        <f t="shared" si="10"/>
        <v/>
      </c>
      <c r="DC19" s="23" t="str">
        <f t="shared" si="11"/>
        <v/>
      </c>
      <c r="DD19" s="23" t="str">
        <f t="shared" si="12"/>
        <v/>
      </c>
      <c r="DE19" s="23" t="str">
        <f t="shared" si="13"/>
        <v/>
      </c>
      <c r="DF19" s="23" t="str">
        <f t="shared" si="14"/>
        <v/>
      </c>
      <c r="DG19" s="23" t="str">
        <f t="shared" si="15"/>
        <v/>
      </c>
      <c r="DH19" s="23" t="str">
        <f t="shared" si="16"/>
        <v/>
      </c>
      <c r="DI19" s="23" t="str">
        <f t="shared" si="17"/>
        <v/>
      </c>
      <c r="DJ19" s="23" t="str">
        <f t="shared" si="18"/>
        <v/>
      </c>
      <c r="DK19" s="23" t="str">
        <f t="shared" si="19"/>
        <v>Bunyi huruf, kata, frase dan kalimat sederhana terkait topik : الوجب المنزل baik secara lisan maupun tertulis</v>
      </c>
      <c r="DL19" s="23" t="str">
        <f t="shared" si="20"/>
        <v>Bunyi huruf, kata, frase dan kalimat sederhana terkait topik : الوجب المنزل baik secara lisan maupun tertulis</v>
      </c>
      <c r="DM19" s="31" t="str">
        <f>IF(DK19="","",LOOKUP(MAX($CV19:$DJ19),KKM!$C$11:$C$14,KKM!$E$11:$E$14)&amp;" "&amp;BAR!DK19&amp;"; "&amp;LOOKUP(MIN(BAR!CV19:DJ19),KKM!$C$11:$C$14,KKM!$E$11:$E$14)&amp;" "&amp;BAR!DL19)</f>
        <v>Memiliki kemampuan yang cukup baik dalam  Bunyi huruf, kata, frase dan kalimat sederhana terkait topik : الوجب المنزل baik secara lisan maupun tertulis; Memiliki kemampuan yang cukup baik dalam  Bunyi huruf, kata, frase dan kalimat sederhana terkait topik : الوجب المنزل baik secara lisan maupun tertulis</v>
      </c>
      <c r="DO19" s="9" t="str">
        <f t="shared" si="21"/>
        <v/>
      </c>
      <c r="DP19" s="9" t="str">
        <f t="shared" si="22"/>
        <v/>
      </c>
      <c r="DQ19" s="9" t="str">
        <f t="shared" si="23"/>
        <v/>
      </c>
      <c r="DR19" s="9" t="str">
        <f t="shared" si="24"/>
        <v/>
      </c>
      <c r="DS19" s="9">
        <f t="shared" si="25"/>
        <v>78</v>
      </c>
      <c r="DT19" s="9">
        <f t="shared" si="26"/>
        <v>78</v>
      </c>
      <c r="DU19" s="9">
        <f t="shared" si="27"/>
        <v>78</v>
      </c>
      <c r="DV19" s="9">
        <f t="shared" si="28"/>
        <v>78</v>
      </c>
      <c r="DW19" s="9" t="str">
        <f t="shared" si="29"/>
        <v/>
      </c>
      <c r="DX19" s="9" t="str">
        <f t="shared" si="30"/>
        <v/>
      </c>
      <c r="DY19" s="9" t="str">
        <f t="shared" si="31"/>
        <v/>
      </c>
      <c r="DZ19" s="9" t="str">
        <f t="shared" si="32"/>
        <v/>
      </c>
      <c r="EA19" s="9" t="str">
        <f t="shared" si="33"/>
        <v/>
      </c>
      <c r="EB19" s="9" t="str">
        <f t="shared" si="34"/>
        <v/>
      </c>
      <c r="EC19" s="9" t="str">
        <f t="shared" si="35"/>
        <v/>
      </c>
      <c r="ED19" s="9" t="str">
        <f t="shared" si="36"/>
        <v>Menyajikan huruf, kata frase dan kalimat bahasa arab terkait topik : الوجب المنزل</v>
      </c>
      <c r="EE19" s="9" t="str">
        <f t="shared" si="37"/>
        <v>Menyajikan huruf, kata frase dan kalimat bahasa arab terkait topik : الوجب المنزل</v>
      </c>
      <c r="EF19" s="31" t="str">
        <f>IFERROR(LOOKUP(MAX($DO19:$EC19),KKM!$C$11:$C$14,KKM!$F$11:$F$14),"")&amp;BAR!ED19&amp;"; "&amp;IFERROR(LOOKUP(MIN($DO19:$EC19),KKM!$C$11:$C$14,KKM!$F$11:$F$14),"")&amp;BAR!EE19</f>
        <v>Cukup terampil dalam Menyajikan huruf, kata frase dan kalimat bahasa arab terkait topik : الوجب المنزل; Cukup terampil dalam Menyajikan huruf, kata frase dan kalimat bahasa arab terkait topik : الوجب المنزل</v>
      </c>
    </row>
    <row r="20" spans="1:136" ht="47.25" x14ac:dyDescent="0.25">
      <c r="A20" s="2">
        <v>18</v>
      </c>
      <c r="B20" s="3" t="str">
        <f t="shared" ca="1" si="0"/>
        <v>NADIVA</v>
      </c>
      <c r="C20" s="3" t="str">
        <f t="shared" ca="1" si="0"/>
        <v>0084028635</v>
      </c>
      <c r="D20" s="4" t="s">
        <v>189</v>
      </c>
      <c r="E20" s="5">
        <v>78</v>
      </c>
      <c r="F20" s="5"/>
      <c r="G20" s="5"/>
      <c r="H20" s="5"/>
      <c r="I20" s="5"/>
      <c r="J20" s="4" t="s">
        <v>190</v>
      </c>
      <c r="K20" s="5">
        <v>78</v>
      </c>
      <c r="L20" s="5"/>
      <c r="M20" s="5"/>
      <c r="N20" s="5"/>
      <c r="O20" s="5"/>
      <c r="P20" s="4" t="s">
        <v>191</v>
      </c>
      <c r="Q20" s="5">
        <v>78</v>
      </c>
      <c r="R20" s="5"/>
      <c r="S20" s="5"/>
      <c r="T20" s="5"/>
      <c r="U20" s="5"/>
      <c r="V20" s="4" t="s">
        <v>192</v>
      </c>
      <c r="W20" s="5">
        <v>78</v>
      </c>
      <c r="X20" s="5"/>
      <c r="Y20" s="5"/>
      <c r="Z20" s="5"/>
      <c r="AA20" s="5"/>
      <c r="AB20" s="4" t="s">
        <v>193</v>
      </c>
      <c r="AC20" s="5"/>
      <c r="AD20" s="5"/>
      <c r="AE20" s="5"/>
      <c r="AF20" s="5">
        <v>78</v>
      </c>
      <c r="AG20" s="5"/>
      <c r="AH20" s="4" t="s">
        <v>194</v>
      </c>
      <c r="AI20" s="5"/>
      <c r="AJ20" s="5"/>
      <c r="AK20" s="5"/>
      <c r="AL20" s="5">
        <v>78</v>
      </c>
      <c r="AM20" s="5"/>
      <c r="AN20" s="6" t="s">
        <v>195</v>
      </c>
      <c r="AO20" s="5"/>
      <c r="AP20" s="5"/>
      <c r="AQ20" s="5"/>
      <c r="AR20" s="5">
        <v>78</v>
      </c>
      <c r="AS20" s="5"/>
      <c r="AT20" s="4" t="s">
        <v>196</v>
      </c>
      <c r="AU20" s="5"/>
      <c r="AV20" s="5"/>
      <c r="AW20" s="5"/>
      <c r="AX20" s="5">
        <v>78</v>
      </c>
      <c r="AY20" s="5"/>
      <c r="AZ20" s="4"/>
      <c r="BA20" s="5"/>
      <c r="BB20" s="5"/>
      <c r="BC20" s="5"/>
      <c r="BD20" s="5"/>
      <c r="BE20" s="5"/>
      <c r="BF20" s="4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6">
        <f t="shared" si="2"/>
        <v>78</v>
      </c>
      <c r="CQ20" s="10">
        <f t="shared" si="3"/>
        <v>78</v>
      </c>
      <c r="CR20" s="10" t="str">
        <f t="shared" si="3"/>
        <v/>
      </c>
      <c r="CS20" s="10" t="str">
        <f t="shared" si="3"/>
        <v/>
      </c>
      <c r="CT20" s="10">
        <f t="shared" si="3"/>
        <v>78</v>
      </c>
      <c r="CU20" s="10" t="str">
        <f t="shared" si="3"/>
        <v/>
      </c>
      <c r="CV20" s="21">
        <f t="shared" si="4"/>
        <v>78</v>
      </c>
      <c r="CW20" s="21">
        <f t="shared" si="5"/>
        <v>78</v>
      </c>
      <c r="CX20" s="22">
        <f t="shared" si="6"/>
        <v>78</v>
      </c>
      <c r="CY20" s="22">
        <f t="shared" si="7"/>
        <v>78</v>
      </c>
      <c r="CZ20" s="22" t="str">
        <f t="shared" si="8"/>
        <v/>
      </c>
      <c r="DA20" s="23" t="str">
        <f t="shared" si="9"/>
        <v/>
      </c>
      <c r="DB20" s="23" t="str">
        <f t="shared" si="10"/>
        <v/>
      </c>
      <c r="DC20" s="23" t="str">
        <f t="shared" si="11"/>
        <v/>
      </c>
      <c r="DD20" s="23" t="str">
        <f t="shared" si="12"/>
        <v/>
      </c>
      <c r="DE20" s="23" t="str">
        <f t="shared" si="13"/>
        <v/>
      </c>
      <c r="DF20" s="23" t="str">
        <f t="shared" si="14"/>
        <v/>
      </c>
      <c r="DG20" s="23" t="str">
        <f t="shared" si="15"/>
        <v/>
      </c>
      <c r="DH20" s="23" t="str">
        <f t="shared" si="16"/>
        <v/>
      </c>
      <c r="DI20" s="23" t="str">
        <f t="shared" si="17"/>
        <v/>
      </c>
      <c r="DJ20" s="23" t="str">
        <f t="shared" si="18"/>
        <v/>
      </c>
      <c r="DK20" s="23" t="str">
        <f t="shared" si="19"/>
        <v>Bunyi huruf, kata, frase dan kalimat sederhana terkait topik : الوجب المنزل baik secara lisan maupun tertulis</v>
      </c>
      <c r="DL20" s="23" t="str">
        <f t="shared" si="20"/>
        <v>Bunyi huruf, kata, frase dan kalimat sederhana terkait topik : الوجب المنزل baik secara lisan maupun tertulis</v>
      </c>
      <c r="DM20" s="31" t="str">
        <f>IF(DK20="","",LOOKUP(MAX($CV20:$DJ20),KKM!$C$11:$C$14,KKM!$E$11:$E$14)&amp;" "&amp;BAR!DK20&amp;"; "&amp;LOOKUP(MIN(BAR!CV20:DJ20),KKM!$C$11:$C$14,KKM!$E$11:$E$14)&amp;" "&amp;BAR!DL20)</f>
        <v>Memiliki kemampuan yang cukup baik dalam  Bunyi huruf, kata, frase dan kalimat sederhana terkait topik : الوجب المنزل baik secara lisan maupun tertulis; Memiliki kemampuan yang cukup baik dalam  Bunyi huruf, kata, frase dan kalimat sederhana terkait topik : الوجب المنزل baik secara lisan maupun tertulis</v>
      </c>
      <c r="DO20" s="9" t="str">
        <f t="shared" si="21"/>
        <v/>
      </c>
      <c r="DP20" s="9" t="str">
        <f t="shared" si="22"/>
        <v/>
      </c>
      <c r="DQ20" s="9" t="str">
        <f t="shared" si="23"/>
        <v/>
      </c>
      <c r="DR20" s="9" t="str">
        <f t="shared" si="24"/>
        <v/>
      </c>
      <c r="DS20" s="9">
        <f t="shared" si="25"/>
        <v>78</v>
      </c>
      <c r="DT20" s="9">
        <f t="shared" si="26"/>
        <v>78</v>
      </c>
      <c r="DU20" s="9">
        <f t="shared" si="27"/>
        <v>78</v>
      </c>
      <c r="DV20" s="9">
        <f t="shared" si="28"/>
        <v>78</v>
      </c>
      <c r="DW20" s="9" t="str">
        <f t="shared" si="29"/>
        <v/>
      </c>
      <c r="DX20" s="9" t="str">
        <f t="shared" si="30"/>
        <v/>
      </c>
      <c r="DY20" s="9" t="str">
        <f t="shared" si="31"/>
        <v/>
      </c>
      <c r="DZ20" s="9" t="str">
        <f t="shared" si="32"/>
        <v/>
      </c>
      <c r="EA20" s="9" t="str">
        <f t="shared" si="33"/>
        <v/>
      </c>
      <c r="EB20" s="9" t="str">
        <f t="shared" si="34"/>
        <v/>
      </c>
      <c r="EC20" s="9" t="str">
        <f t="shared" si="35"/>
        <v/>
      </c>
      <c r="ED20" s="9" t="str">
        <f t="shared" si="36"/>
        <v>Menyajikan huruf, kata frase dan kalimat bahasa arab terkait topik : الوجب المنزل</v>
      </c>
      <c r="EE20" s="9" t="str">
        <f t="shared" si="37"/>
        <v>Menyajikan huruf, kata frase dan kalimat bahasa arab terkait topik : الوجب المنزل</v>
      </c>
      <c r="EF20" s="31" t="str">
        <f>IFERROR(LOOKUP(MAX($DO20:$EC20),KKM!$C$11:$C$14,KKM!$F$11:$F$14),"")&amp;BAR!ED20&amp;"; "&amp;IFERROR(LOOKUP(MIN($DO20:$EC20),KKM!$C$11:$C$14,KKM!$F$11:$F$14),"")&amp;BAR!EE20</f>
        <v>Cukup terampil dalam Menyajikan huruf, kata frase dan kalimat bahasa arab terkait topik : الوجب المنزل; Cukup terampil dalam Menyajikan huruf, kata frase dan kalimat bahasa arab terkait topik : الوجب المنزل</v>
      </c>
    </row>
    <row r="21" spans="1:136" ht="47.25" x14ac:dyDescent="0.25">
      <c r="A21" s="2">
        <v>19</v>
      </c>
      <c r="B21" s="3" t="str">
        <f t="shared" ca="1" si="0"/>
        <v>NURAINI</v>
      </c>
      <c r="C21" s="3" t="str">
        <f t="shared" ca="1" si="0"/>
        <v>0071301693</v>
      </c>
      <c r="D21" s="4" t="s">
        <v>189</v>
      </c>
      <c r="E21" s="5">
        <v>78</v>
      </c>
      <c r="F21" s="5"/>
      <c r="G21" s="5"/>
      <c r="H21" s="5"/>
      <c r="I21" s="5"/>
      <c r="J21" s="4" t="s">
        <v>190</v>
      </c>
      <c r="K21" s="5">
        <v>78</v>
      </c>
      <c r="L21" s="5"/>
      <c r="M21" s="5"/>
      <c r="N21" s="5"/>
      <c r="O21" s="5"/>
      <c r="P21" s="4" t="s">
        <v>191</v>
      </c>
      <c r="Q21" s="5">
        <v>78</v>
      </c>
      <c r="R21" s="5"/>
      <c r="S21" s="5"/>
      <c r="T21" s="5"/>
      <c r="U21" s="5"/>
      <c r="V21" s="4" t="s">
        <v>192</v>
      </c>
      <c r="W21" s="5">
        <v>78</v>
      </c>
      <c r="X21" s="5"/>
      <c r="Y21" s="5"/>
      <c r="Z21" s="5"/>
      <c r="AA21" s="5"/>
      <c r="AB21" s="4" t="s">
        <v>193</v>
      </c>
      <c r="AC21" s="5"/>
      <c r="AD21" s="5"/>
      <c r="AE21" s="5"/>
      <c r="AF21" s="5">
        <v>78</v>
      </c>
      <c r="AG21" s="5"/>
      <c r="AH21" s="4" t="s">
        <v>194</v>
      </c>
      <c r="AI21" s="5"/>
      <c r="AJ21" s="5"/>
      <c r="AK21" s="5"/>
      <c r="AL21" s="5">
        <v>78</v>
      </c>
      <c r="AM21" s="5"/>
      <c r="AN21" s="6" t="s">
        <v>195</v>
      </c>
      <c r="AO21" s="5"/>
      <c r="AP21" s="5"/>
      <c r="AQ21" s="5"/>
      <c r="AR21" s="5">
        <v>78</v>
      </c>
      <c r="AS21" s="5"/>
      <c r="AT21" s="4" t="s">
        <v>196</v>
      </c>
      <c r="AU21" s="5"/>
      <c r="AV21" s="5"/>
      <c r="AW21" s="5"/>
      <c r="AX21" s="5">
        <v>78</v>
      </c>
      <c r="AY21" s="5"/>
      <c r="AZ21" s="4"/>
      <c r="BA21" s="5"/>
      <c r="BB21" s="5"/>
      <c r="BC21" s="5"/>
      <c r="BD21" s="5"/>
      <c r="BE21" s="5"/>
      <c r="BF21" s="4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6">
        <f t="shared" si="2"/>
        <v>78</v>
      </c>
      <c r="CQ21" s="10">
        <f t="shared" si="3"/>
        <v>78</v>
      </c>
      <c r="CR21" s="10" t="str">
        <f t="shared" si="3"/>
        <v/>
      </c>
      <c r="CS21" s="10" t="str">
        <f t="shared" si="3"/>
        <v/>
      </c>
      <c r="CT21" s="10">
        <f t="shared" si="3"/>
        <v>78</v>
      </c>
      <c r="CU21" s="10" t="str">
        <f t="shared" si="3"/>
        <v/>
      </c>
      <c r="CV21" s="21">
        <f t="shared" si="4"/>
        <v>78</v>
      </c>
      <c r="CW21" s="21">
        <f t="shared" si="5"/>
        <v>78</v>
      </c>
      <c r="CX21" s="22">
        <f t="shared" si="6"/>
        <v>78</v>
      </c>
      <c r="CY21" s="22">
        <f t="shared" si="7"/>
        <v>78</v>
      </c>
      <c r="CZ21" s="22" t="str">
        <f t="shared" si="8"/>
        <v/>
      </c>
      <c r="DA21" s="23" t="str">
        <f t="shared" si="9"/>
        <v/>
      </c>
      <c r="DB21" s="23" t="str">
        <f t="shared" si="10"/>
        <v/>
      </c>
      <c r="DC21" s="23" t="str">
        <f t="shared" si="11"/>
        <v/>
      </c>
      <c r="DD21" s="23" t="str">
        <f t="shared" si="12"/>
        <v/>
      </c>
      <c r="DE21" s="23" t="str">
        <f t="shared" si="13"/>
        <v/>
      </c>
      <c r="DF21" s="23" t="str">
        <f t="shared" si="14"/>
        <v/>
      </c>
      <c r="DG21" s="23" t="str">
        <f t="shared" si="15"/>
        <v/>
      </c>
      <c r="DH21" s="23" t="str">
        <f t="shared" si="16"/>
        <v/>
      </c>
      <c r="DI21" s="23" t="str">
        <f t="shared" si="17"/>
        <v/>
      </c>
      <c r="DJ21" s="23" t="str">
        <f t="shared" si="18"/>
        <v/>
      </c>
      <c r="DK21" s="23" t="str">
        <f t="shared" si="19"/>
        <v>Bunyi huruf, kata, frase dan kalimat sederhana terkait topik : الوجب المنزل baik secara lisan maupun tertulis</v>
      </c>
      <c r="DL21" s="23" t="str">
        <f t="shared" si="20"/>
        <v>Bunyi huruf, kata, frase dan kalimat sederhana terkait topik : الوجب المنزل baik secara lisan maupun tertulis</v>
      </c>
      <c r="DM21" s="31" t="str">
        <f>IF(DK21="","",LOOKUP(MAX($CV21:$DJ21),KKM!$C$11:$C$14,KKM!$E$11:$E$14)&amp;" "&amp;BAR!DK21&amp;"; "&amp;LOOKUP(MIN(BAR!CV21:DJ21),KKM!$C$11:$C$14,KKM!$E$11:$E$14)&amp;" "&amp;BAR!DL21)</f>
        <v>Memiliki kemampuan yang cukup baik dalam  Bunyi huruf, kata, frase dan kalimat sederhana terkait topik : الوجب المنزل baik secara lisan maupun tertulis; Memiliki kemampuan yang cukup baik dalam  Bunyi huruf, kata, frase dan kalimat sederhana terkait topik : الوجب المنزل baik secara lisan maupun tertulis</v>
      </c>
      <c r="DO21" s="9" t="str">
        <f t="shared" si="21"/>
        <v/>
      </c>
      <c r="DP21" s="9" t="str">
        <f t="shared" si="22"/>
        <v/>
      </c>
      <c r="DQ21" s="9" t="str">
        <f t="shared" si="23"/>
        <v/>
      </c>
      <c r="DR21" s="9" t="str">
        <f t="shared" si="24"/>
        <v/>
      </c>
      <c r="DS21" s="9">
        <f t="shared" si="25"/>
        <v>78</v>
      </c>
      <c r="DT21" s="9">
        <f t="shared" si="26"/>
        <v>78</v>
      </c>
      <c r="DU21" s="9">
        <f t="shared" si="27"/>
        <v>78</v>
      </c>
      <c r="DV21" s="9">
        <f t="shared" si="28"/>
        <v>78</v>
      </c>
      <c r="DW21" s="9" t="str">
        <f t="shared" si="29"/>
        <v/>
      </c>
      <c r="DX21" s="9" t="str">
        <f t="shared" si="30"/>
        <v/>
      </c>
      <c r="DY21" s="9" t="str">
        <f t="shared" si="31"/>
        <v/>
      </c>
      <c r="DZ21" s="9" t="str">
        <f t="shared" si="32"/>
        <v/>
      </c>
      <c r="EA21" s="9" t="str">
        <f t="shared" si="33"/>
        <v/>
      </c>
      <c r="EB21" s="9" t="str">
        <f t="shared" si="34"/>
        <v/>
      </c>
      <c r="EC21" s="9" t="str">
        <f t="shared" si="35"/>
        <v/>
      </c>
      <c r="ED21" s="9" t="str">
        <f t="shared" si="36"/>
        <v>Menyajikan huruf, kata frase dan kalimat bahasa arab terkait topik : الوجب المنزل</v>
      </c>
      <c r="EE21" s="9" t="str">
        <f t="shared" si="37"/>
        <v>Menyajikan huruf, kata frase dan kalimat bahasa arab terkait topik : الوجب المنزل</v>
      </c>
      <c r="EF21" s="31" t="str">
        <f>IFERROR(LOOKUP(MAX($DO21:$EC21),KKM!$C$11:$C$14,KKM!$F$11:$F$14),"")&amp;BAR!ED21&amp;"; "&amp;IFERROR(LOOKUP(MIN($DO21:$EC21),KKM!$C$11:$C$14,KKM!$F$11:$F$14),"")&amp;BAR!EE21</f>
        <v>Cukup terampil dalam Menyajikan huruf, kata frase dan kalimat bahasa arab terkait topik : الوجب المنزل; Cukup terampil dalam Menyajikan huruf, kata frase dan kalimat bahasa arab terkait topik : الوجب المنزل</v>
      </c>
    </row>
    <row r="22" spans="1:136" ht="47.25" x14ac:dyDescent="0.25">
      <c r="A22" s="2">
        <v>20</v>
      </c>
      <c r="B22" s="3" t="str">
        <f t="shared" ca="1" si="0"/>
        <v>NURUL KAMILA</v>
      </c>
      <c r="C22" s="3" t="str">
        <f t="shared" ca="1" si="0"/>
        <v>0086950510</v>
      </c>
      <c r="D22" s="4" t="s">
        <v>189</v>
      </c>
      <c r="E22" s="5">
        <v>78</v>
      </c>
      <c r="F22" s="5"/>
      <c r="G22" s="5"/>
      <c r="H22" s="5"/>
      <c r="I22" s="5"/>
      <c r="J22" s="4" t="s">
        <v>190</v>
      </c>
      <c r="K22" s="5">
        <v>78</v>
      </c>
      <c r="L22" s="5"/>
      <c r="M22" s="5"/>
      <c r="N22" s="5"/>
      <c r="O22" s="5"/>
      <c r="P22" s="4" t="s">
        <v>191</v>
      </c>
      <c r="Q22" s="5">
        <v>78</v>
      </c>
      <c r="R22" s="5"/>
      <c r="S22" s="5"/>
      <c r="T22" s="5"/>
      <c r="U22" s="5"/>
      <c r="V22" s="4" t="s">
        <v>192</v>
      </c>
      <c r="W22" s="5">
        <v>78</v>
      </c>
      <c r="X22" s="5"/>
      <c r="Y22" s="5"/>
      <c r="Z22" s="5"/>
      <c r="AA22" s="5"/>
      <c r="AB22" s="4" t="s">
        <v>193</v>
      </c>
      <c r="AC22" s="5"/>
      <c r="AD22" s="5"/>
      <c r="AE22" s="5"/>
      <c r="AF22" s="5">
        <v>78</v>
      </c>
      <c r="AG22" s="5"/>
      <c r="AH22" s="4" t="s">
        <v>194</v>
      </c>
      <c r="AI22" s="5"/>
      <c r="AJ22" s="5"/>
      <c r="AK22" s="5"/>
      <c r="AL22" s="5">
        <v>78</v>
      </c>
      <c r="AM22" s="5"/>
      <c r="AN22" s="6" t="s">
        <v>195</v>
      </c>
      <c r="AO22" s="5"/>
      <c r="AP22" s="5"/>
      <c r="AQ22" s="5"/>
      <c r="AR22" s="5">
        <v>78</v>
      </c>
      <c r="AS22" s="5"/>
      <c r="AT22" s="4" t="s">
        <v>196</v>
      </c>
      <c r="AU22" s="5"/>
      <c r="AV22" s="5"/>
      <c r="AW22" s="5"/>
      <c r="AX22" s="5">
        <v>78</v>
      </c>
      <c r="AY22" s="5"/>
      <c r="AZ22" s="4"/>
      <c r="BA22" s="5"/>
      <c r="BB22" s="5"/>
      <c r="BC22" s="5"/>
      <c r="BD22" s="5"/>
      <c r="BE22" s="5"/>
      <c r="BF22" s="4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6">
        <f t="shared" si="2"/>
        <v>78</v>
      </c>
      <c r="CQ22" s="10">
        <f t="shared" si="3"/>
        <v>78</v>
      </c>
      <c r="CR22" s="10" t="str">
        <f t="shared" si="3"/>
        <v/>
      </c>
      <c r="CS22" s="10" t="str">
        <f t="shared" si="3"/>
        <v/>
      </c>
      <c r="CT22" s="10">
        <f t="shared" si="3"/>
        <v>78</v>
      </c>
      <c r="CU22" s="10" t="str">
        <f t="shared" si="3"/>
        <v/>
      </c>
      <c r="CV22" s="21">
        <f t="shared" si="4"/>
        <v>78</v>
      </c>
      <c r="CW22" s="21">
        <f t="shared" si="5"/>
        <v>78</v>
      </c>
      <c r="CX22" s="22">
        <f t="shared" si="6"/>
        <v>78</v>
      </c>
      <c r="CY22" s="22">
        <f t="shared" si="7"/>
        <v>78</v>
      </c>
      <c r="CZ22" s="22" t="str">
        <f t="shared" si="8"/>
        <v/>
      </c>
      <c r="DA22" s="23" t="str">
        <f t="shared" si="9"/>
        <v/>
      </c>
      <c r="DB22" s="23" t="str">
        <f t="shared" si="10"/>
        <v/>
      </c>
      <c r="DC22" s="23" t="str">
        <f t="shared" si="11"/>
        <v/>
      </c>
      <c r="DD22" s="23" t="str">
        <f t="shared" si="12"/>
        <v/>
      </c>
      <c r="DE22" s="23" t="str">
        <f t="shared" si="13"/>
        <v/>
      </c>
      <c r="DF22" s="23" t="str">
        <f t="shared" si="14"/>
        <v/>
      </c>
      <c r="DG22" s="23" t="str">
        <f t="shared" si="15"/>
        <v/>
      </c>
      <c r="DH22" s="23" t="str">
        <f t="shared" si="16"/>
        <v/>
      </c>
      <c r="DI22" s="23" t="str">
        <f t="shared" si="17"/>
        <v/>
      </c>
      <c r="DJ22" s="23" t="str">
        <f t="shared" si="18"/>
        <v/>
      </c>
      <c r="DK22" s="23" t="str">
        <f t="shared" si="19"/>
        <v>Bunyi huruf, kata, frase dan kalimat sederhana terkait topik : الوجب المنزل baik secara lisan maupun tertulis</v>
      </c>
      <c r="DL22" s="23" t="str">
        <f t="shared" si="20"/>
        <v>Bunyi huruf, kata, frase dan kalimat sederhana terkait topik : الوجب المنزل baik secara lisan maupun tertulis</v>
      </c>
      <c r="DM22" s="31" t="str">
        <f>IF(DK22="","",LOOKUP(MAX($CV22:$DJ22),KKM!$C$11:$C$14,KKM!$E$11:$E$14)&amp;" "&amp;BAR!DK22&amp;"; "&amp;LOOKUP(MIN(BAR!CV22:DJ22),KKM!$C$11:$C$14,KKM!$E$11:$E$14)&amp;" "&amp;BAR!DL22)</f>
        <v>Memiliki kemampuan yang cukup baik dalam  Bunyi huruf, kata, frase dan kalimat sederhana terkait topik : الوجب المنزل baik secara lisan maupun tertulis; Memiliki kemampuan yang cukup baik dalam  Bunyi huruf, kata, frase dan kalimat sederhana terkait topik : الوجب المنزل baik secara lisan maupun tertulis</v>
      </c>
      <c r="DO22" s="9" t="str">
        <f t="shared" si="21"/>
        <v/>
      </c>
      <c r="DP22" s="9" t="str">
        <f t="shared" si="22"/>
        <v/>
      </c>
      <c r="DQ22" s="9" t="str">
        <f t="shared" si="23"/>
        <v/>
      </c>
      <c r="DR22" s="9" t="str">
        <f t="shared" si="24"/>
        <v/>
      </c>
      <c r="DS22" s="9">
        <f t="shared" si="25"/>
        <v>78</v>
      </c>
      <c r="DT22" s="9">
        <f t="shared" si="26"/>
        <v>78</v>
      </c>
      <c r="DU22" s="9">
        <f t="shared" si="27"/>
        <v>78</v>
      </c>
      <c r="DV22" s="9">
        <f t="shared" si="28"/>
        <v>78</v>
      </c>
      <c r="DW22" s="9" t="str">
        <f t="shared" si="29"/>
        <v/>
      </c>
      <c r="DX22" s="9" t="str">
        <f t="shared" si="30"/>
        <v/>
      </c>
      <c r="DY22" s="9" t="str">
        <f t="shared" si="31"/>
        <v/>
      </c>
      <c r="DZ22" s="9" t="str">
        <f t="shared" si="32"/>
        <v/>
      </c>
      <c r="EA22" s="9" t="str">
        <f t="shared" si="33"/>
        <v/>
      </c>
      <c r="EB22" s="9" t="str">
        <f t="shared" si="34"/>
        <v/>
      </c>
      <c r="EC22" s="9" t="str">
        <f t="shared" si="35"/>
        <v/>
      </c>
      <c r="ED22" s="9" t="str">
        <f t="shared" si="36"/>
        <v>Menyajikan huruf, kata frase dan kalimat bahasa arab terkait topik : الوجب المنزل</v>
      </c>
      <c r="EE22" s="9" t="str">
        <f t="shared" si="37"/>
        <v>Menyajikan huruf, kata frase dan kalimat bahasa arab terkait topik : الوجب المنزل</v>
      </c>
      <c r="EF22" s="31" t="str">
        <f>IFERROR(LOOKUP(MAX($DO22:$EC22),KKM!$C$11:$C$14,KKM!$F$11:$F$14),"")&amp;BAR!ED22&amp;"; "&amp;IFERROR(LOOKUP(MIN($DO22:$EC22),KKM!$C$11:$C$14,KKM!$F$11:$F$14),"")&amp;BAR!EE22</f>
        <v>Cukup terampil dalam Menyajikan huruf, kata frase dan kalimat bahasa arab terkait topik : الوجب المنزل; Cukup terampil dalam Menyajikan huruf, kata frase dan kalimat bahasa arab terkait topik : الوجب المنزل</v>
      </c>
    </row>
    <row r="23" spans="1:136" ht="47.25" x14ac:dyDescent="0.25">
      <c r="A23" s="2">
        <v>21</v>
      </c>
      <c r="B23" s="3" t="str">
        <f t="shared" ca="1" si="0"/>
        <v>NURUL NATASYA</v>
      </c>
      <c r="C23" s="3" t="str">
        <f t="shared" ca="1" si="0"/>
        <v>0093001597</v>
      </c>
      <c r="D23" s="4" t="s">
        <v>189</v>
      </c>
      <c r="E23" s="5">
        <v>78</v>
      </c>
      <c r="F23" s="5"/>
      <c r="G23" s="5"/>
      <c r="H23" s="5"/>
      <c r="I23" s="5"/>
      <c r="J23" s="4" t="s">
        <v>190</v>
      </c>
      <c r="K23" s="5">
        <v>78</v>
      </c>
      <c r="L23" s="5"/>
      <c r="M23" s="5"/>
      <c r="N23" s="5"/>
      <c r="O23" s="5"/>
      <c r="P23" s="4" t="s">
        <v>191</v>
      </c>
      <c r="Q23" s="5">
        <v>78</v>
      </c>
      <c r="R23" s="5"/>
      <c r="S23" s="5"/>
      <c r="T23" s="5"/>
      <c r="U23" s="5"/>
      <c r="V23" s="4" t="s">
        <v>192</v>
      </c>
      <c r="W23" s="5">
        <v>78</v>
      </c>
      <c r="X23" s="5"/>
      <c r="Y23" s="5"/>
      <c r="Z23" s="5"/>
      <c r="AA23" s="5"/>
      <c r="AB23" s="4" t="s">
        <v>193</v>
      </c>
      <c r="AC23" s="5"/>
      <c r="AD23" s="5"/>
      <c r="AE23" s="5"/>
      <c r="AF23" s="5">
        <v>78</v>
      </c>
      <c r="AG23" s="5"/>
      <c r="AH23" s="4" t="s">
        <v>194</v>
      </c>
      <c r="AI23" s="5"/>
      <c r="AJ23" s="5"/>
      <c r="AK23" s="5"/>
      <c r="AL23" s="5">
        <v>78</v>
      </c>
      <c r="AM23" s="5"/>
      <c r="AN23" s="6" t="s">
        <v>195</v>
      </c>
      <c r="AO23" s="5"/>
      <c r="AP23" s="5"/>
      <c r="AQ23" s="5"/>
      <c r="AR23" s="5">
        <v>78</v>
      </c>
      <c r="AS23" s="5"/>
      <c r="AT23" s="4" t="s">
        <v>196</v>
      </c>
      <c r="AU23" s="5"/>
      <c r="AV23" s="5"/>
      <c r="AW23" s="5"/>
      <c r="AX23" s="5">
        <v>78</v>
      </c>
      <c r="AY23" s="5"/>
      <c r="AZ23" s="4"/>
      <c r="BA23" s="5"/>
      <c r="BB23" s="5"/>
      <c r="BC23" s="5"/>
      <c r="BD23" s="5"/>
      <c r="BE23" s="5"/>
      <c r="BF23" s="4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6">
        <f t="shared" si="2"/>
        <v>78</v>
      </c>
      <c r="CQ23" s="10">
        <f t="shared" si="3"/>
        <v>78</v>
      </c>
      <c r="CR23" s="10" t="str">
        <f t="shared" si="3"/>
        <v/>
      </c>
      <c r="CS23" s="10" t="str">
        <f t="shared" si="3"/>
        <v/>
      </c>
      <c r="CT23" s="10">
        <f t="shared" si="3"/>
        <v>78</v>
      </c>
      <c r="CU23" s="10" t="str">
        <f t="shared" si="3"/>
        <v/>
      </c>
      <c r="CV23" s="21">
        <f t="shared" si="4"/>
        <v>78</v>
      </c>
      <c r="CW23" s="21">
        <f t="shared" si="5"/>
        <v>78</v>
      </c>
      <c r="CX23" s="22">
        <f t="shared" si="6"/>
        <v>78</v>
      </c>
      <c r="CY23" s="22">
        <f t="shared" si="7"/>
        <v>78</v>
      </c>
      <c r="CZ23" s="22" t="str">
        <f t="shared" si="8"/>
        <v/>
      </c>
      <c r="DA23" s="23" t="str">
        <f t="shared" si="9"/>
        <v/>
      </c>
      <c r="DB23" s="23" t="str">
        <f t="shared" si="10"/>
        <v/>
      </c>
      <c r="DC23" s="23" t="str">
        <f t="shared" si="11"/>
        <v/>
      </c>
      <c r="DD23" s="23" t="str">
        <f t="shared" si="12"/>
        <v/>
      </c>
      <c r="DE23" s="23" t="str">
        <f t="shared" si="13"/>
        <v/>
      </c>
      <c r="DF23" s="23" t="str">
        <f t="shared" si="14"/>
        <v/>
      </c>
      <c r="DG23" s="23" t="str">
        <f t="shared" si="15"/>
        <v/>
      </c>
      <c r="DH23" s="23" t="str">
        <f t="shared" si="16"/>
        <v/>
      </c>
      <c r="DI23" s="23" t="str">
        <f t="shared" si="17"/>
        <v/>
      </c>
      <c r="DJ23" s="23" t="str">
        <f t="shared" si="18"/>
        <v/>
      </c>
      <c r="DK23" s="23" t="str">
        <f t="shared" si="19"/>
        <v>Bunyi huruf, kata, frase dan kalimat sederhana terkait topik : الوجب المنزل baik secara lisan maupun tertulis</v>
      </c>
      <c r="DL23" s="23" t="str">
        <f t="shared" si="20"/>
        <v>Bunyi huruf, kata, frase dan kalimat sederhana terkait topik : الوجب المنزل baik secara lisan maupun tertulis</v>
      </c>
      <c r="DM23" s="31" t="str">
        <f>IF(DK23="","",LOOKUP(MAX($CV23:$DJ23),KKM!$C$11:$C$14,KKM!$E$11:$E$14)&amp;" "&amp;BAR!DK23&amp;"; "&amp;LOOKUP(MIN(BAR!CV23:DJ23),KKM!$C$11:$C$14,KKM!$E$11:$E$14)&amp;" "&amp;BAR!DL23)</f>
        <v>Memiliki kemampuan yang cukup baik dalam  Bunyi huruf, kata, frase dan kalimat sederhana terkait topik : الوجب المنزل baik secara lisan maupun tertulis; Memiliki kemampuan yang cukup baik dalam  Bunyi huruf, kata, frase dan kalimat sederhana terkait topik : الوجب المنزل baik secara lisan maupun tertulis</v>
      </c>
      <c r="DO23" s="9" t="str">
        <f t="shared" si="21"/>
        <v/>
      </c>
      <c r="DP23" s="9" t="str">
        <f t="shared" si="22"/>
        <v/>
      </c>
      <c r="DQ23" s="9" t="str">
        <f t="shared" si="23"/>
        <v/>
      </c>
      <c r="DR23" s="9" t="str">
        <f t="shared" si="24"/>
        <v/>
      </c>
      <c r="DS23" s="9">
        <f t="shared" si="25"/>
        <v>78</v>
      </c>
      <c r="DT23" s="9">
        <f t="shared" si="26"/>
        <v>78</v>
      </c>
      <c r="DU23" s="9">
        <f t="shared" si="27"/>
        <v>78</v>
      </c>
      <c r="DV23" s="9">
        <f t="shared" si="28"/>
        <v>78</v>
      </c>
      <c r="DW23" s="9" t="str">
        <f t="shared" si="29"/>
        <v/>
      </c>
      <c r="DX23" s="9" t="str">
        <f t="shared" si="30"/>
        <v/>
      </c>
      <c r="DY23" s="9" t="str">
        <f t="shared" si="31"/>
        <v/>
      </c>
      <c r="DZ23" s="9" t="str">
        <f t="shared" si="32"/>
        <v/>
      </c>
      <c r="EA23" s="9" t="str">
        <f t="shared" si="33"/>
        <v/>
      </c>
      <c r="EB23" s="9" t="str">
        <f t="shared" si="34"/>
        <v/>
      </c>
      <c r="EC23" s="9" t="str">
        <f t="shared" si="35"/>
        <v/>
      </c>
      <c r="ED23" s="9" t="str">
        <f t="shared" si="36"/>
        <v>Menyajikan huruf, kata frase dan kalimat bahasa arab terkait topik : الوجب المنزل</v>
      </c>
      <c r="EE23" s="9" t="str">
        <f t="shared" si="37"/>
        <v>Menyajikan huruf, kata frase dan kalimat bahasa arab terkait topik : الوجب المنزل</v>
      </c>
      <c r="EF23" s="31" t="str">
        <f>IFERROR(LOOKUP(MAX($DO23:$EC23),KKM!$C$11:$C$14,KKM!$F$11:$F$14),"")&amp;BAR!ED23&amp;"; "&amp;IFERROR(LOOKUP(MIN($DO23:$EC23),KKM!$C$11:$C$14,KKM!$F$11:$F$14),"")&amp;BAR!EE23</f>
        <v>Cukup terampil dalam Menyajikan huruf, kata frase dan kalimat bahasa arab terkait topik : الوجب المنزل; Cukup terampil dalam Menyajikan huruf, kata frase dan kalimat bahasa arab terkait topik : الوجب المنزل</v>
      </c>
    </row>
    <row r="24" spans="1:136" ht="47.25" x14ac:dyDescent="0.25">
      <c r="A24" s="2">
        <v>22</v>
      </c>
      <c r="B24" s="3" t="str">
        <f t="shared" ca="1" si="0"/>
        <v>RONI ANDIKA</v>
      </c>
      <c r="C24" s="3" t="str">
        <f t="shared" ca="1" si="0"/>
        <v>0083565802</v>
      </c>
      <c r="D24" s="4" t="s">
        <v>189</v>
      </c>
      <c r="E24" s="5">
        <v>78</v>
      </c>
      <c r="F24" s="5"/>
      <c r="G24" s="5"/>
      <c r="H24" s="5"/>
      <c r="I24" s="5"/>
      <c r="J24" s="4" t="s">
        <v>190</v>
      </c>
      <c r="K24" s="5">
        <v>78</v>
      </c>
      <c r="L24" s="5"/>
      <c r="M24" s="5"/>
      <c r="N24" s="5"/>
      <c r="O24" s="5"/>
      <c r="P24" s="4" t="s">
        <v>191</v>
      </c>
      <c r="Q24" s="5">
        <v>78</v>
      </c>
      <c r="R24" s="5"/>
      <c r="S24" s="5"/>
      <c r="T24" s="5"/>
      <c r="U24" s="5"/>
      <c r="V24" s="4" t="s">
        <v>192</v>
      </c>
      <c r="W24" s="5">
        <v>78</v>
      </c>
      <c r="X24" s="5"/>
      <c r="Y24" s="5"/>
      <c r="Z24" s="5"/>
      <c r="AA24" s="5"/>
      <c r="AB24" s="4" t="s">
        <v>193</v>
      </c>
      <c r="AC24" s="5"/>
      <c r="AD24" s="5"/>
      <c r="AE24" s="5"/>
      <c r="AF24" s="5">
        <v>78</v>
      </c>
      <c r="AG24" s="5"/>
      <c r="AH24" s="4" t="s">
        <v>194</v>
      </c>
      <c r="AI24" s="5"/>
      <c r="AJ24" s="5"/>
      <c r="AK24" s="5"/>
      <c r="AL24" s="5">
        <v>78</v>
      </c>
      <c r="AM24" s="5"/>
      <c r="AN24" s="6" t="s">
        <v>195</v>
      </c>
      <c r="AO24" s="5"/>
      <c r="AP24" s="5"/>
      <c r="AQ24" s="5"/>
      <c r="AR24" s="5">
        <v>78</v>
      </c>
      <c r="AS24" s="5"/>
      <c r="AT24" s="4" t="s">
        <v>196</v>
      </c>
      <c r="AU24" s="5"/>
      <c r="AV24" s="5"/>
      <c r="AW24" s="5"/>
      <c r="AX24" s="5">
        <v>78</v>
      </c>
      <c r="AY24" s="5"/>
      <c r="AZ24" s="4"/>
      <c r="BA24" s="5"/>
      <c r="BB24" s="5"/>
      <c r="BC24" s="5"/>
      <c r="BD24" s="5"/>
      <c r="BE24" s="5"/>
      <c r="BF24" s="4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6">
        <f t="shared" si="2"/>
        <v>78</v>
      </c>
      <c r="CQ24" s="10">
        <f t="shared" si="3"/>
        <v>78</v>
      </c>
      <c r="CR24" s="10" t="str">
        <f t="shared" si="3"/>
        <v/>
      </c>
      <c r="CS24" s="10" t="str">
        <f t="shared" si="3"/>
        <v/>
      </c>
      <c r="CT24" s="10">
        <f t="shared" si="3"/>
        <v>78</v>
      </c>
      <c r="CU24" s="10" t="str">
        <f t="shared" si="3"/>
        <v/>
      </c>
      <c r="CV24" s="21">
        <f t="shared" si="4"/>
        <v>78</v>
      </c>
      <c r="CW24" s="21">
        <f t="shared" si="5"/>
        <v>78</v>
      </c>
      <c r="CX24" s="22">
        <f t="shared" si="6"/>
        <v>78</v>
      </c>
      <c r="CY24" s="22">
        <f t="shared" si="7"/>
        <v>78</v>
      </c>
      <c r="CZ24" s="22" t="str">
        <f t="shared" si="8"/>
        <v/>
      </c>
      <c r="DA24" s="23" t="str">
        <f t="shared" si="9"/>
        <v/>
      </c>
      <c r="DB24" s="23" t="str">
        <f t="shared" si="10"/>
        <v/>
      </c>
      <c r="DC24" s="23" t="str">
        <f t="shared" si="11"/>
        <v/>
      </c>
      <c r="DD24" s="23" t="str">
        <f t="shared" si="12"/>
        <v/>
      </c>
      <c r="DE24" s="23" t="str">
        <f t="shared" si="13"/>
        <v/>
      </c>
      <c r="DF24" s="23" t="str">
        <f t="shared" si="14"/>
        <v/>
      </c>
      <c r="DG24" s="23" t="str">
        <f t="shared" si="15"/>
        <v/>
      </c>
      <c r="DH24" s="23" t="str">
        <f t="shared" si="16"/>
        <v/>
      </c>
      <c r="DI24" s="23" t="str">
        <f t="shared" si="17"/>
        <v/>
      </c>
      <c r="DJ24" s="23" t="str">
        <f t="shared" si="18"/>
        <v/>
      </c>
      <c r="DK24" s="23" t="str">
        <f t="shared" si="19"/>
        <v>Bunyi huruf, kata, frase dan kalimat sederhana terkait topik : الوجب المنزل baik secara lisan maupun tertulis</v>
      </c>
      <c r="DL24" s="23" t="str">
        <f t="shared" si="20"/>
        <v>Bunyi huruf, kata, frase dan kalimat sederhana terkait topik : الوجب المنزل baik secara lisan maupun tertulis</v>
      </c>
      <c r="DM24" s="31" t="str">
        <f>IF(DK24="","",LOOKUP(MAX($CV24:$DJ24),KKM!$C$11:$C$14,KKM!$E$11:$E$14)&amp;" "&amp;BAR!DK24&amp;"; "&amp;LOOKUP(MIN(BAR!CV24:DJ24),KKM!$C$11:$C$14,KKM!$E$11:$E$14)&amp;" "&amp;BAR!DL24)</f>
        <v>Memiliki kemampuan yang cukup baik dalam  Bunyi huruf, kata, frase dan kalimat sederhana terkait topik : الوجب المنزل baik secara lisan maupun tertulis; Memiliki kemampuan yang cukup baik dalam  Bunyi huruf, kata, frase dan kalimat sederhana terkait topik : الوجب المنزل baik secara lisan maupun tertulis</v>
      </c>
      <c r="DO24" s="9" t="str">
        <f t="shared" si="21"/>
        <v/>
      </c>
      <c r="DP24" s="9" t="str">
        <f t="shared" si="22"/>
        <v/>
      </c>
      <c r="DQ24" s="9" t="str">
        <f t="shared" si="23"/>
        <v/>
      </c>
      <c r="DR24" s="9" t="str">
        <f t="shared" si="24"/>
        <v/>
      </c>
      <c r="DS24" s="9">
        <f t="shared" si="25"/>
        <v>78</v>
      </c>
      <c r="DT24" s="9">
        <f t="shared" si="26"/>
        <v>78</v>
      </c>
      <c r="DU24" s="9">
        <f t="shared" si="27"/>
        <v>78</v>
      </c>
      <c r="DV24" s="9">
        <f t="shared" si="28"/>
        <v>78</v>
      </c>
      <c r="DW24" s="9" t="str">
        <f t="shared" si="29"/>
        <v/>
      </c>
      <c r="DX24" s="9" t="str">
        <f t="shared" si="30"/>
        <v/>
      </c>
      <c r="DY24" s="9" t="str">
        <f t="shared" si="31"/>
        <v/>
      </c>
      <c r="DZ24" s="9" t="str">
        <f t="shared" si="32"/>
        <v/>
      </c>
      <c r="EA24" s="9" t="str">
        <f t="shared" si="33"/>
        <v/>
      </c>
      <c r="EB24" s="9" t="str">
        <f t="shared" si="34"/>
        <v/>
      </c>
      <c r="EC24" s="9" t="str">
        <f t="shared" si="35"/>
        <v/>
      </c>
      <c r="ED24" s="9" t="str">
        <f t="shared" si="36"/>
        <v>Menyajikan huruf, kata frase dan kalimat bahasa arab terkait topik : الوجب المنزل</v>
      </c>
      <c r="EE24" s="9" t="str">
        <f t="shared" si="37"/>
        <v>Menyajikan huruf, kata frase dan kalimat bahasa arab terkait topik : الوجب المنزل</v>
      </c>
      <c r="EF24" s="31" t="str">
        <f>IFERROR(LOOKUP(MAX($DO24:$EC24),KKM!$C$11:$C$14,KKM!$F$11:$F$14),"")&amp;BAR!ED24&amp;"; "&amp;IFERROR(LOOKUP(MIN($DO24:$EC24),KKM!$C$11:$C$14,KKM!$F$11:$F$14),"")&amp;BAR!EE24</f>
        <v>Cukup terampil dalam Menyajikan huruf, kata frase dan kalimat bahasa arab terkait topik : الوجب المنزل; Cukup terampil dalam Menyajikan huruf, kata frase dan kalimat bahasa arab terkait topik : الوجب المنزل</v>
      </c>
    </row>
    <row r="25" spans="1:136" ht="47.25" x14ac:dyDescent="0.25">
      <c r="A25" s="2">
        <v>23</v>
      </c>
      <c r="B25" s="3" t="str">
        <f t="shared" ca="1" si="0"/>
        <v>SAIDUL SYA'BAN</v>
      </c>
      <c r="C25" s="3" t="str">
        <f t="shared" ca="1" si="0"/>
        <v>0074839126</v>
      </c>
      <c r="D25" s="4" t="s">
        <v>189</v>
      </c>
      <c r="E25" s="5">
        <v>78</v>
      </c>
      <c r="F25" s="5"/>
      <c r="G25" s="5"/>
      <c r="H25" s="5"/>
      <c r="I25" s="5"/>
      <c r="J25" s="4" t="s">
        <v>190</v>
      </c>
      <c r="K25" s="5">
        <v>78</v>
      </c>
      <c r="L25" s="5"/>
      <c r="M25" s="5"/>
      <c r="N25" s="5"/>
      <c r="O25" s="5"/>
      <c r="P25" s="4" t="s">
        <v>191</v>
      </c>
      <c r="Q25" s="5">
        <v>78</v>
      </c>
      <c r="R25" s="5"/>
      <c r="S25" s="5"/>
      <c r="T25" s="5"/>
      <c r="U25" s="5"/>
      <c r="V25" s="4" t="s">
        <v>192</v>
      </c>
      <c r="W25" s="5">
        <v>78</v>
      </c>
      <c r="X25" s="5"/>
      <c r="Y25" s="5"/>
      <c r="Z25" s="5"/>
      <c r="AA25" s="5"/>
      <c r="AB25" s="4" t="s">
        <v>193</v>
      </c>
      <c r="AC25" s="5"/>
      <c r="AD25" s="5"/>
      <c r="AE25" s="5"/>
      <c r="AF25" s="5">
        <v>78</v>
      </c>
      <c r="AG25" s="5"/>
      <c r="AH25" s="4" t="s">
        <v>194</v>
      </c>
      <c r="AI25" s="5"/>
      <c r="AJ25" s="5"/>
      <c r="AK25" s="5"/>
      <c r="AL25" s="5">
        <v>78</v>
      </c>
      <c r="AM25" s="5"/>
      <c r="AN25" s="6" t="s">
        <v>195</v>
      </c>
      <c r="AO25" s="5"/>
      <c r="AP25" s="5"/>
      <c r="AQ25" s="5"/>
      <c r="AR25" s="5">
        <v>78</v>
      </c>
      <c r="AS25" s="5"/>
      <c r="AT25" s="4" t="s">
        <v>196</v>
      </c>
      <c r="AU25" s="5"/>
      <c r="AV25" s="5"/>
      <c r="AW25" s="5"/>
      <c r="AX25" s="5">
        <v>78</v>
      </c>
      <c r="AY25" s="5"/>
      <c r="AZ25" s="4"/>
      <c r="BA25" s="5"/>
      <c r="BB25" s="5"/>
      <c r="BC25" s="5"/>
      <c r="BD25" s="5"/>
      <c r="BE25" s="5"/>
      <c r="BF25" s="4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6">
        <f t="shared" si="2"/>
        <v>78</v>
      </c>
      <c r="CQ25" s="10">
        <f t="shared" si="3"/>
        <v>78</v>
      </c>
      <c r="CR25" s="10" t="str">
        <f t="shared" si="3"/>
        <v/>
      </c>
      <c r="CS25" s="10" t="str">
        <f t="shared" si="3"/>
        <v/>
      </c>
      <c r="CT25" s="10">
        <f t="shared" si="3"/>
        <v>78</v>
      </c>
      <c r="CU25" s="10" t="str">
        <f t="shared" si="3"/>
        <v/>
      </c>
      <c r="CV25" s="21">
        <f t="shared" si="4"/>
        <v>78</v>
      </c>
      <c r="CW25" s="21">
        <f t="shared" si="5"/>
        <v>78</v>
      </c>
      <c r="CX25" s="22">
        <f t="shared" si="6"/>
        <v>78</v>
      </c>
      <c r="CY25" s="22">
        <f t="shared" si="7"/>
        <v>78</v>
      </c>
      <c r="CZ25" s="22" t="str">
        <f t="shared" si="8"/>
        <v/>
      </c>
      <c r="DA25" s="23" t="str">
        <f t="shared" si="9"/>
        <v/>
      </c>
      <c r="DB25" s="23" t="str">
        <f t="shared" si="10"/>
        <v/>
      </c>
      <c r="DC25" s="23" t="str">
        <f t="shared" si="11"/>
        <v/>
      </c>
      <c r="DD25" s="23" t="str">
        <f t="shared" si="12"/>
        <v/>
      </c>
      <c r="DE25" s="23" t="str">
        <f t="shared" si="13"/>
        <v/>
      </c>
      <c r="DF25" s="23" t="str">
        <f t="shared" si="14"/>
        <v/>
      </c>
      <c r="DG25" s="23" t="str">
        <f t="shared" si="15"/>
        <v/>
      </c>
      <c r="DH25" s="23" t="str">
        <f t="shared" si="16"/>
        <v/>
      </c>
      <c r="DI25" s="23" t="str">
        <f t="shared" si="17"/>
        <v/>
      </c>
      <c r="DJ25" s="23" t="str">
        <f t="shared" si="18"/>
        <v/>
      </c>
      <c r="DK25" s="23" t="str">
        <f t="shared" si="19"/>
        <v>Bunyi huruf, kata, frase dan kalimat sederhana terkait topik : الوجب المنزل baik secara lisan maupun tertulis</v>
      </c>
      <c r="DL25" s="23" t="str">
        <f t="shared" si="20"/>
        <v>Bunyi huruf, kata, frase dan kalimat sederhana terkait topik : الوجب المنزل baik secara lisan maupun tertulis</v>
      </c>
      <c r="DM25" s="31" t="str">
        <f>IF(DK25="","",LOOKUP(MAX($CV25:$DJ25),KKM!$C$11:$C$14,KKM!$E$11:$E$14)&amp;" "&amp;BAR!DK25&amp;"; "&amp;LOOKUP(MIN(BAR!CV25:DJ25),KKM!$C$11:$C$14,KKM!$E$11:$E$14)&amp;" "&amp;BAR!DL25)</f>
        <v>Memiliki kemampuan yang cukup baik dalam  Bunyi huruf, kata, frase dan kalimat sederhana terkait topik : الوجب المنزل baik secara lisan maupun tertulis; Memiliki kemampuan yang cukup baik dalam  Bunyi huruf, kata, frase dan kalimat sederhana terkait topik : الوجب المنزل baik secara lisan maupun tertulis</v>
      </c>
      <c r="DO25" s="9" t="str">
        <f t="shared" si="21"/>
        <v/>
      </c>
      <c r="DP25" s="9" t="str">
        <f t="shared" si="22"/>
        <v/>
      </c>
      <c r="DQ25" s="9" t="str">
        <f t="shared" si="23"/>
        <v/>
      </c>
      <c r="DR25" s="9" t="str">
        <f t="shared" si="24"/>
        <v/>
      </c>
      <c r="DS25" s="9">
        <f t="shared" si="25"/>
        <v>78</v>
      </c>
      <c r="DT25" s="9">
        <f t="shared" si="26"/>
        <v>78</v>
      </c>
      <c r="DU25" s="9">
        <f t="shared" si="27"/>
        <v>78</v>
      </c>
      <c r="DV25" s="9">
        <f t="shared" si="28"/>
        <v>78</v>
      </c>
      <c r="DW25" s="9" t="str">
        <f t="shared" si="29"/>
        <v/>
      </c>
      <c r="DX25" s="9" t="str">
        <f t="shared" si="30"/>
        <v/>
      </c>
      <c r="DY25" s="9" t="str">
        <f t="shared" si="31"/>
        <v/>
      </c>
      <c r="DZ25" s="9" t="str">
        <f t="shared" si="32"/>
        <v/>
      </c>
      <c r="EA25" s="9" t="str">
        <f t="shared" si="33"/>
        <v/>
      </c>
      <c r="EB25" s="9" t="str">
        <f t="shared" si="34"/>
        <v/>
      </c>
      <c r="EC25" s="9" t="str">
        <f t="shared" si="35"/>
        <v/>
      </c>
      <c r="ED25" s="9" t="str">
        <f t="shared" si="36"/>
        <v>Menyajikan huruf, kata frase dan kalimat bahasa arab terkait topik : الوجب المنزل</v>
      </c>
      <c r="EE25" s="9" t="str">
        <f t="shared" si="37"/>
        <v>Menyajikan huruf, kata frase dan kalimat bahasa arab terkait topik : الوجب المنزل</v>
      </c>
      <c r="EF25" s="31" t="str">
        <f>IFERROR(LOOKUP(MAX($DO25:$EC25),KKM!$C$11:$C$14,KKM!$F$11:$F$14),"")&amp;BAR!ED25&amp;"; "&amp;IFERROR(LOOKUP(MIN($DO25:$EC25),KKM!$C$11:$C$14,KKM!$F$11:$F$14),"")&amp;BAR!EE25</f>
        <v>Cukup terampil dalam Menyajikan huruf, kata frase dan kalimat bahasa arab terkait topik : الوجب المنزل; Cukup terampil dalam Menyajikan huruf, kata frase dan kalimat bahasa arab terkait topik : الوجب المنزل</v>
      </c>
    </row>
    <row r="26" spans="1:136" ht="47.25" x14ac:dyDescent="0.25">
      <c r="B26" s="3" t="str">
        <f t="shared" ca="1" si="0"/>
        <v>SYAHIRA ANEILA AZRA</v>
      </c>
      <c r="C26" s="3" t="str">
        <f t="shared" ca="1" si="0"/>
        <v>0083954090</v>
      </c>
      <c r="D26" s="8" t="s">
        <v>189</v>
      </c>
      <c r="E26" s="8">
        <v>78</v>
      </c>
      <c r="J26" s="8" t="s">
        <v>190</v>
      </c>
      <c r="K26" s="8">
        <v>78</v>
      </c>
      <c r="P26" s="8" t="s">
        <v>191</v>
      </c>
      <c r="Q26" s="8">
        <v>78</v>
      </c>
      <c r="V26" s="8" t="s">
        <v>192</v>
      </c>
      <c r="W26" s="8">
        <v>78</v>
      </c>
      <c r="AB26" s="8" t="s">
        <v>193</v>
      </c>
      <c r="AF26" s="8">
        <v>78</v>
      </c>
      <c r="AH26" s="8" t="s">
        <v>194</v>
      </c>
      <c r="AL26" s="8">
        <v>78</v>
      </c>
      <c r="AN26" s="8" t="s">
        <v>195</v>
      </c>
      <c r="AR26" s="8">
        <v>78</v>
      </c>
      <c r="AT26" s="8" t="s">
        <v>196</v>
      </c>
      <c r="AX26" s="8">
        <v>78</v>
      </c>
      <c r="CP26" s="56">
        <f t="shared" si="2"/>
        <v>78</v>
      </c>
      <c r="CQ26" s="10">
        <f t="shared" si="3"/>
        <v>78</v>
      </c>
      <c r="CR26" s="10" t="str">
        <f t="shared" si="3"/>
        <v/>
      </c>
      <c r="CS26" s="10" t="str">
        <f t="shared" si="3"/>
        <v/>
      </c>
      <c r="CT26" s="10">
        <f t="shared" si="3"/>
        <v>78</v>
      </c>
      <c r="CU26" s="10" t="str">
        <f t="shared" si="3"/>
        <v/>
      </c>
      <c r="CV26" s="21">
        <f t="shared" si="4"/>
        <v>78</v>
      </c>
      <c r="CW26" s="21">
        <f t="shared" si="5"/>
        <v>78</v>
      </c>
      <c r="CX26" s="22">
        <f t="shared" si="6"/>
        <v>78</v>
      </c>
      <c r="CY26" s="22">
        <f t="shared" si="7"/>
        <v>78</v>
      </c>
      <c r="CZ26" s="22" t="str">
        <f t="shared" si="8"/>
        <v/>
      </c>
      <c r="DA26" s="23" t="str">
        <f t="shared" si="9"/>
        <v/>
      </c>
      <c r="DB26" s="23" t="str">
        <f t="shared" si="10"/>
        <v/>
      </c>
      <c r="DC26" s="23" t="str">
        <f t="shared" si="11"/>
        <v/>
      </c>
      <c r="DD26" s="23" t="str">
        <f t="shared" si="12"/>
        <v/>
      </c>
      <c r="DE26" s="23" t="str">
        <f t="shared" si="13"/>
        <v/>
      </c>
      <c r="DF26" s="23" t="str">
        <f t="shared" si="14"/>
        <v/>
      </c>
      <c r="DG26" s="23" t="str">
        <f t="shared" si="15"/>
        <v/>
      </c>
      <c r="DH26" s="23" t="str">
        <f t="shared" si="16"/>
        <v/>
      </c>
      <c r="DI26" s="23" t="str">
        <f t="shared" si="17"/>
        <v/>
      </c>
      <c r="DJ26" s="23" t="str">
        <f t="shared" si="18"/>
        <v/>
      </c>
      <c r="DK26" s="23" t="str">
        <f t="shared" si="19"/>
        <v>Bunyi huruf, kata, frase dan kalimat sederhana terkait topik : الوجب المنزل baik secara lisan maupun tertulis</v>
      </c>
      <c r="DL26" s="23" t="str">
        <f t="shared" si="20"/>
        <v>Bunyi huruf, kata, frase dan kalimat sederhana terkait topik : الوجب المنزل baik secara lisan maupun tertulis</v>
      </c>
      <c r="DM26" s="31" t="str">
        <f>IF(DK26="","",LOOKUP(MAX($CV26:$DJ26),KKM!$C$11:$C$14,KKM!$E$11:$E$14)&amp;" "&amp;BAR!DK26&amp;"; "&amp;LOOKUP(MIN(BAR!CV26:DJ26),KKM!$C$11:$C$14,KKM!$E$11:$E$14)&amp;" "&amp;BAR!DL26)</f>
        <v>Memiliki kemampuan yang cukup baik dalam  Bunyi huruf, kata, frase dan kalimat sederhana terkait topik : الوجب المنزل baik secara lisan maupun tertulis; Memiliki kemampuan yang cukup baik dalam  Bunyi huruf, kata, frase dan kalimat sederhana terkait topik : الوجب المنزل baik secara lisan maupun tertulis</v>
      </c>
      <c r="DO26" s="9" t="str">
        <f t="shared" si="21"/>
        <v/>
      </c>
      <c r="DP26" s="9" t="str">
        <f t="shared" si="22"/>
        <v/>
      </c>
      <c r="DQ26" s="9" t="str">
        <f t="shared" si="23"/>
        <v/>
      </c>
      <c r="DR26" s="9" t="str">
        <f t="shared" si="24"/>
        <v/>
      </c>
      <c r="DS26" s="9">
        <f t="shared" si="25"/>
        <v>78</v>
      </c>
      <c r="DT26" s="9">
        <f t="shared" si="26"/>
        <v>78</v>
      </c>
      <c r="DU26" s="9">
        <f t="shared" si="27"/>
        <v>78</v>
      </c>
      <c r="DV26" s="9">
        <f t="shared" si="28"/>
        <v>78</v>
      </c>
      <c r="DW26" s="9" t="str">
        <f t="shared" si="29"/>
        <v/>
      </c>
      <c r="DX26" s="9" t="str">
        <f t="shared" si="30"/>
        <v/>
      </c>
      <c r="DY26" s="9" t="str">
        <f t="shared" si="31"/>
        <v/>
      </c>
      <c r="DZ26" s="9" t="str">
        <f t="shared" si="32"/>
        <v/>
      </c>
      <c r="EA26" s="9" t="str">
        <f t="shared" si="33"/>
        <v/>
      </c>
      <c r="EB26" s="9" t="str">
        <f t="shared" si="34"/>
        <v/>
      </c>
      <c r="EC26" s="9" t="str">
        <f t="shared" si="35"/>
        <v/>
      </c>
      <c r="ED26" s="9" t="str">
        <f t="shared" si="36"/>
        <v>Menyajikan huruf, kata frase dan kalimat bahasa arab terkait topik : الوجب المنزل</v>
      </c>
      <c r="EE26" s="9" t="str">
        <f t="shared" si="37"/>
        <v>Menyajikan huruf, kata frase dan kalimat bahasa arab terkait topik : الوجب المنزل</v>
      </c>
      <c r="EF26" s="31" t="str">
        <f>IFERROR(LOOKUP(MAX($DO26:$EC26),KKM!$C$11:$C$14,KKM!$F$11:$F$14),"")&amp;BAR!ED26&amp;"; "&amp;IFERROR(LOOKUP(MIN($DO26:$EC26),KKM!$C$11:$C$14,KKM!$F$11:$F$14),"")&amp;BAR!EE26</f>
        <v>Cukup terampil dalam Menyajikan huruf, kata frase dan kalimat bahasa arab terkait topik : الوجب المنزل; Cukup terampil dalam Menyajikan huruf, kata frase dan kalimat bahasa arab terkait topik : الوجب المنزل</v>
      </c>
    </row>
    <row r="27" spans="1:136" ht="47.25" x14ac:dyDescent="0.25">
      <c r="B27" s="3" t="str">
        <f t="shared" ca="1" si="0"/>
        <v>UMSIYEH</v>
      </c>
      <c r="C27" s="3" t="str">
        <f t="shared" ca="1" si="0"/>
        <v>0071939466</v>
      </c>
      <c r="D27" s="8" t="s">
        <v>189</v>
      </c>
      <c r="E27" s="8">
        <v>78</v>
      </c>
      <c r="J27" s="8" t="s">
        <v>190</v>
      </c>
      <c r="K27" s="8">
        <v>78</v>
      </c>
      <c r="P27" s="8" t="s">
        <v>191</v>
      </c>
      <c r="Q27" s="8">
        <v>78</v>
      </c>
      <c r="V27" s="8" t="s">
        <v>192</v>
      </c>
      <c r="W27" s="8">
        <v>78</v>
      </c>
      <c r="AB27" s="8" t="s">
        <v>193</v>
      </c>
      <c r="AF27" s="8">
        <v>78</v>
      </c>
      <c r="AH27" s="8" t="s">
        <v>194</v>
      </c>
      <c r="AL27" s="8">
        <v>78</v>
      </c>
      <c r="AN27" s="8" t="s">
        <v>195</v>
      </c>
      <c r="AR27" s="8">
        <v>78</v>
      </c>
      <c r="AT27" s="8" t="s">
        <v>196</v>
      </c>
      <c r="AX27" s="8">
        <v>78</v>
      </c>
      <c r="CP27" s="56">
        <f t="shared" si="2"/>
        <v>78</v>
      </c>
      <c r="CQ27" s="10">
        <f t="shared" ref="CQ27:CU32" si="38">IFERROR(AVERAGEIF($D$2:$CO$2,CQ$2,$D27:$CO27),"")</f>
        <v>78</v>
      </c>
      <c r="CR27" s="10" t="str">
        <f t="shared" si="38"/>
        <v/>
      </c>
      <c r="CS27" s="10" t="str">
        <f t="shared" si="38"/>
        <v/>
      </c>
      <c r="CT27" s="10">
        <f t="shared" si="38"/>
        <v>78</v>
      </c>
      <c r="CU27" s="10" t="str">
        <f t="shared" si="38"/>
        <v/>
      </c>
      <c r="CV27" s="21">
        <f t="shared" si="4"/>
        <v>78</v>
      </c>
      <c r="CW27" s="21">
        <f t="shared" si="5"/>
        <v>78</v>
      </c>
      <c r="CX27" s="22">
        <f t="shared" si="6"/>
        <v>78</v>
      </c>
      <c r="CY27" s="22">
        <f t="shared" si="7"/>
        <v>78</v>
      </c>
      <c r="CZ27" s="22" t="str">
        <f t="shared" si="8"/>
        <v/>
      </c>
      <c r="DA27" s="23" t="str">
        <f t="shared" si="9"/>
        <v/>
      </c>
      <c r="DB27" s="23" t="str">
        <f t="shared" si="10"/>
        <v/>
      </c>
      <c r="DC27" s="23" t="str">
        <f t="shared" si="11"/>
        <v/>
      </c>
      <c r="DD27" s="23" t="str">
        <f t="shared" si="12"/>
        <v/>
      </c>
      <c r="DE27" s="23" t="str">
        <f t="shared" si="13"/>
        <v/>
      </c>
      <c r="DF27" s="23" t="str">
        <f t="shared" si="14"/>
        <v/>
      </c>
      <c r="DG27" s="23" t="str">
        <f t="shared" si="15"/>
        <v/>
      </c>
      <c r="DH27" s="23" t="str">
        <f t="shared" si="16"/>
        <v/>
      </c>
      <c r="DI27" s="23" t="str">
        <f t="shared" si="17"/>
        <v/>
      </c>
      <c r="DJ27" s="23" t="str">
        <f t="shared" si="18"/>
        <v/>
      </c>
      <c r="DK27" s="23" t="str">
        <f t="shared" si="19"/>
        <v>Bunyi huruf, kata, frase dan kalimat sederhana terkait topik : الوجب المنزل baik secara lisan maupun tertulis</v>
      </c>
      <c r="DL27" s="23" t="str">
        <f t="shared" si="20"/>
        <v>Bunyi huruf, kata, frase dan kalimat sederhana terkait topik : الوجب المنزل baik secara lisan maupun tertulis</v>
      </c>
      <c r="DM27" s="31" t="str">
        <f>IF(DK27="","",LOOKUP(MAX($CV27:$DJ27),KKM!$C$11:$C$14,KKM!$E$11:$E$14)&amp;" "&amp;BAR!DK27&amp;"; "&amp;LOOKUP(MIN(BAR!CV27:DJ27),KKM!$C$11:$C$14,KKM!$E$11:$E$14)&amp;" "&amp;BAR!DL27)</f>
        <v>Memiliki kemampuan yang cukup baik dalam  Bunyi huruf, kata, frase dan kalimat sederhana terkait topik : الوجب المنزل baik secara lisan maupun tertulis; Memiliki kemampuan yang cukup baik dalam  Bunyi huruf, kata, frase dan kalimat sederhana terkait topik : الوجب المنزل baik secara lisan maupun tertulis</v>
      </c>
      <c r="DO27" s="9" t="str">
        <f t="shared" si="21"/>
        <v/>
      </c>
      <c r="DP27" s="9" t="str">
        <f t="shared" si="22"/>
        <v/>
      </c>
      <c r="DQ27" s="9" t="str">
        <f t="shared" si="23"/>
        <v/>
      </c>
      <c r="DR27" s="9" t="str">
        <f t="shared" si="24"/>
        <v/>
      </c>
      <c r="DS27" s="9">
        <f t="shared" si="25"/>
        <v>78</v>
      </c>
      <c r="DT27" s="9">
        <f t="shared" si="26"/>
        <v>78</v>
      </c>
      <c r="DU27" s="9">
        <f t="shared" si="27"/>
        <v>78</v>
      </c>
      <c r="DV27" s="9">
        <f t="shared" si="28"/>
        <v>78</v>
      </c>
      <c r="DW27" s="9" t="str">
        <f t="shared" si="29"/>
        <v/>
      </c>
      <c r="DX27" s="9" t="str">
        <f t="shared" si="30"/>
        <v/>
      </c>
      <c r="DY27" s="9" t="str">
        <f t="shared" si="31"/>
        <v/>
      </c>
      <c r="DZ27" s="9" t="str">
        <f t="shared" si="32"/>
        <v/>
      </c>
      <c r="EA27" s="9" t="str">
        <f t="shared" si="33"/>
        <v/>
      </c>
      <c r="EB27" s="9" t="str">
        <f t="shared" si="34"/>
        <v/>
      </c>
      <c r="EC27" s="9" t="str">
        <f t="shared" si="35"/>
        <v/>
      </c>
      <c r="ED27" s="9" t="str">
        <f t="shared" si="36"/>
        <v>Menyajikan huruf, kata frase dan kalimat bahasa arab terkait topik : الوجب المنزل</v>
      </c>
      <c r="EE27" s="9" t="str">
        <f t="shared" si="37"/>
        <v>Menyajikan huruf, kata frase dan kalimat bahasa arab terkait topik : الوجب المنزل</v>
      </c>
      <c r="EF27" s="31" t="str">
        <f>IFERROR(LOOKUP(MAX($DO27:$EC27),KKM!$C$11:$C$14,KKM!$F$11:$F$14),"")&amp;BAR!ED27&amp;"; "&amp;IFERROR(LOOKUP(MIN($DO27:$EC27),KKM!$C$11:$C$14,KKM!$F$11:$F$14),"")&amp;BAR!EE27</f>
        <v>Cukup terampil dalam Menyajikan huruf, kata frase dan kalimat bahasa arab terkait topik : الوجب المنزل; Cukup terampil dalam Menyajikan huruf, kata frase dan kalimat bahasa arab terkait topik : الوجب المنزل</v>
      </c>
    </row>
    <row r="28" spans="1:136" x14ac:dyDescent="0.25">
      <c r="B28" s="3" t="str">
        <f t="shared" ca="1" si="0"/>
        <v>YAMAN</v>
      </c>
      <c r="C28" s="3" t="str">
        <f t="shared" ca="1" si="0"/>
        <v>0079075710</v>
      </c>
      <c r="CP28" s="56">
        <f t="shared" si="2"/>
        <v>0</v>
      </c>
      <c r="CQ28" s="10" t="str">
        <f t="shared" si="38"/>
        <v/>
      </c>
      <c r="CR28" s="10" t="str">
        <f t="shared" si="38"/>
        <v/>
      </c>
      <c r="CS28" s="10" t="str">
        <f t="shared" si="38"/>
        <v/>
      </c>
      <c r="CT28" s="10" t="str">
        <f t="shared" si="38"/>
        <v/>
      </c>
      <c r="CU28" s="10" t="str">
        <f t="shared" si="38"/>
        <v/>
      </c>
      <c r="CV28" s="21" t="str">
        <f t="shared" si="4"/>
        <v/>
      </c>
      <c r="CW28" s="21" t="str">
        <f t="shared" si="5"/>
        <v/>
      </c>
      <c r="CX28" s="22" t="str">
        <f t="shared" si="6"/>
        <v/>
      </c>
      <c r="CY28" s="22" t="str">
        <f t="shared" si="7"/>
        <v/>
      </c>
      <c r="CZ28" s="22" t="str">
        <f t="shared" si="8"/>
        <v/>
      </c>
      <c r="DA28" s="23" t="str">
        <f t="shared" si="9"/>
        <v/>
      </c>
      <c r="DB28" s="23" t="str">
        <f t="shared" si="10"/>
        <v/>
      </c>
      <c r="DC28" s="23" t="str">
        <f t="shared" si="11"/>
        <v/>
      </c>
      <c r="DD28" s="23" t="str">
        <f t="shared" si="12"/>
        <v/>
      </c>
      <c r="DE28" s="23" t="str">
        <f t="shared" si="13"/>
        <v/>
      </c>
      <c r="DF28" s="23" t="str">
        <f t="shared" si="14"/>
        <v/>
      </c>
      <c r="DG28" s="23" t="str">
        <f t="shared" si="15"/>
        <v/>
      </c>
      <c r="DH28" s="23" t="str">
        <f t="shared" si="16"/>
        <v/>
      </c>
      <c r="DI28" s="23" t="str">
        <f t="shared" si="17"/>
        <v/>
      </c>
      <c r="DJ28" s="23" t="str">
        <f t="shared" si="18"/>
        <v/>
      </c>
      <c r="DK28" s="23" t="str">
        <f t="shared" si="19"/>
        <v/>
      </c>
      <c r="DL28" s="23" t="str">
        <f t="shared" si="20"/>
        <v/>
      </c>
      <c r="DM28" s="31" t="str">
        <f>IF(DK28="","",LOOKUP(MAX($CV28:$DJ28),KKM!$C$11:$C$14,KKM!$E$11:$E$14)&amp;" "&amp;BAR!DK28&amp;"; "&amp;LOOKUP(MIN(BAR!CV28:DJ28),KKM!$C$11:$C$14,KKM!$E$11:$E$14)&amp;" "&amp;BAR!DL28)</f>
        <v/>
      </c>
      <c r="DO28" s="9" t="str">
        <f t="shared" si="21"/>
        <v/>
      </c>
      <c r="DP28" s="9" t="str">
        <f t="shared" si="22"/>
        <v/>
      </c>
      <c r="DQ28" s="9" t="str">
        <f t="shared" si="23"/>
        <v/>
      </c>
      <c r="DR28" s="9" t="str">
        <f t="shared" si="24"/>
        <v/>
      </c>
      <c r="DS28" s="9" t="e">
        <f t="shared" si="25"/>
        <v>#DIV/0!</v>
      </c>
      <c r="DT28" s="9" t="str">
        <f t="shared" si="26"/>
        <v/>
      </c>
      <c r="DU28" s="9" t="str">
        <f t="shared" si="27"/>
        <v/>
      </c>
      <c r="DV28" s="9" t="str">
        <f t="shared" si="28"/>
        <v/>
      </c>
      <c r="DW28" s="9" t="str">
        <f t="shared" si="29"/>
        <v/>
      </c>
      <c r="DX28" s="9" t="str">
        <f t="shared" si="30"/>
        <v/>
      </c>
      <c r="DY28" s="9" t="str">
        <f t="shared" si="31"/>
        <v/>
      </c>
      <c r="DZ28" s="9" t="str">
        <f t="shared" si="32"/>
        <v/>
      </c>
      <c r="EA28" s="9" t="str">
        <f t="shared" si="33"/>
        <v/>
      </c>
      <c r="EB28" s="9" t="str">
        <f t="shared" si="34"/>
        <v/>
      </c>
      <c r="EC28" s="9" t="str">
        <f t="shared" si="35"/>
        <v/>
      </c>
      <c r="ED28" s="9" t="str">
        <f t="shared" si="36"/>
        <v/>
      </c>
      <c r="EE28" s="9" t="str">
        <f t="shared" si="37"/>
        <v/>
      </c>
      <c r="EF28" s="31" t="str">
        <f>IFERROR(LOOKUP(MAX($DO28:$EC28),KKM!$C$11:$C$14,KKM!$F$11:$F$14),"")&amp;BAR!ED28&amp;"; "&amp;IFERROR(LOOKUP(MIN($DO28:$EC28),KKM!$C$11:$C$14,KKM!$F$11:$F$14),"")&amp;BAR!EE28</f>
        <v xml:space="preserve">; </v>
      </c>
    </row>
    <row r="29" spans="1:136" x14ac:dyDescent="0.25">
      <c r="B29" s="3" t="str">
        <f t="shared" ca="1" si="0"/>
        <v/>
      </c>
      <c r="C29" s="3" t="str">
        <f t="shared" ca="1" si="0"/>
        <v/>
      </c>
      <c r="CP29" s="56">
        <f t="shared" si="2"/>
        <v>0</v>
      </c>
      <c r="CQ29" s="10" t="str">
        <f t="shared" si="38"/>
        <v/>
      </c>
      <c r="CR29" s="10" t="str">
        <f t="shared" si="38"/>
        <v/>
      </c>
      <c r="CS29" s="10" t="str">
        <f t="shared" si="38"/>
        <v/>
      </c>
      <c r="CT29" s="10" t="str">
        <f t="shared" si="38"/>
        <v/>
      </c>
      <c r="CU29" s="10" t="str">
        <f t="shared" si="38"/>
        <v/>
      </c>
      <c r="CV29" s="21" t="str">
        <f t="shared" si="4"/>
        <v/>
      </c>
      <c r="CW29" s="21" t="str">
        <f t="shared" si="5"/>
        <v/>
      </c>
      <c r="CX29" s="22" t="str">
        <f t="shared" si="6"/>
        <v/>
      </c>
      <c r="CY29" s="22" t="str">
        <f t="shared" si="7"/>
        <v/>
      </c>
      <c r="CZ29" s="22" t="str">
        <f t="shared" si="8"/>
        <v/>
      </c>
      <c r="DA29" s="23" t="str">
        <f t="shared" si="9"/>
        <v/>
      </c>
      <c r="DB29" s="23" t="str">
        <f t="shared" si="10"/>
        <v/>
      </c>
      <c r="DC29" s="23" t="str">
        <f t="shared" si="11"/>
        <v/>
      </c>
      <c r="DD29" s="23" t="str">
        <f t="shared" si="12"/>
        <v/>
      </c>
      <c r="DE29" s="23" t="str">
        <f t="shared" si="13"/>
        <v/>
      </c>
      <c r="DF29" s="23" t="str">
        <f t="shared" si="14"/>
        <v/>
      </c>
      <c r="DG29" s="23" t="str">
        <f t="shared" si="15"/>
        <v/>
      </c>
      <c r="DH29" s="23" t="str">
        <f t="shared" si="16"/>
        <v/>
      </c>
      <c r="DI29" s="23" t="str">
        <f t="shared" si="17"/>
        <v/>
      </c>
      <c r="DJ29" s="23" t="str">
        <f t="shared" si="18"/>
        <v/>
      </c>
      <c r="DK29" s="23" t="str">
        <f t="shared" si="19"/>
        <v/>
      </c>
      <c r="DL29" s="23" t="str">
        <f t="shared" si="20"/>
        <v/>
      </c>
      <c r="DM29" s="31" t="str">
        <f>IF(DK29="","",LOOKUP(MAX($CV29:$DJ29),KKM!$C$11:$C$14,KKM!$E$11:$E$14)&amp;" "&amp;BAR!DK29&amp;"; "&amp;LOOKUP(MIN(BAR!CV29:DJ29),KKM!$C$11:$C$14,KKM!$E$11:$E$14)&amp;" "&amp;BAR!DL29)</f>
        <v/>
      </c>
      <c r="DO29" s="9" t="str">
        <f t="shared" si="21"/>
        <v/>
      </c>
      <c r="DP29" s="9" t="str">
        <f t="shared" si="22"/>
        <v/>
      </c>
      <c r="DQ29" s="9" t="str">
        <f t="shared" si="23"/>
        <v/>
      </c>
      <c r="DR29" s="9" t="str">
        <f t="shared" si="24"/>
        <v/>
      </c>
      <c r="DS29" s="9" t="e">
        <f t="shared" si="25"/>
        <v>#DIV/0!</v>
      </c>
      <c r="DT29" s="9" t="str">
        <f t="shared" si="26"/>
        <v/>
      </c>
      <c r="DU29" s="9" t="str">
        <f t="shared" si="27"/>
        <v/>
      </c>
      <c r="DV29" s="9" t="str">
        <f t="shared" si="28"/>
        <v/>
      </c>
      <c r="DW29" s="9" t="str">
        <f t="shared" si="29"/>
        <v/>
      </c>
      <c r="DX29" s="9" t="str">
        <f t="shared" si="30"/>
        <v/>
      </c>
      <c r="DY29" s="9" t="str">
        <f t="shared" si="31"/>
        <v/>
      </c>
      <c r="DZ29" s="9" t="str">
        <f t="shared" si="32"/>
        <v/>
      </c>
      <c r="EA29" s="9" t="str">
        <f t="shared" si="33"/>
        <v/>
      </c>
      <c r="EB29" s="9" t="str">
        <f t="shared" si="34"/>
        <v/>
      </c>
      <c r="EC29" s="9" t="str">
        <f t="shared" si="35"/>
        <v/>
      </c>
      <c r="ED29" s="9" t="str">
        <f t="shared" si="36"/>
        <v/>
      </c>
      <c r="EE29" s="9" t="str">
        <f t="shared" si="37"/>
        <v/>
      </c>
      <c r="EF29" s="31" t="str">
        <f>IFERROR(LOOKUP(MAX($DO29:$EC29),KKM!$C$11:$C$14,KKM!$F$11:$F$14),"")&amp;BAR!ED29&amp;"; "&amp;IFERROR(LOOKUP(MIN($DO29:$EC29),KKM!$C$11:$C$14,KKM!$F$11:$F$14),"")&amp;BAR!EE29</f>
        <v xml:space="preserve">; </v>
      </c>
    </row>
    <row r="30" spans="1:136" x14ac:dyDescent="0.25">
      <c r="B30" s="3" t="str">
        <f t="shared" ca="1" si="0"/>
        <v/>
      </c>
      <c r="C30" s="3" t="str">
        <f t="shared" ca="1" si="0"/>
        <v/>
      </c>
      <c r="CP30" s="56">
        <f t="shared" si="2"/>
        <v>0</v>
      </c>
      <c r="CQ30" s="10" t="str">
        <f t="shared" si="38"/>
        <v/>
      </c>
      <c r="CR30" s="10" t="str">
        <f t="shared" si="38"/>
        <v/>
      </c>
      <c r="CS30" s="10" t="str">
        <f t="shared" si="38"/>
        <v/>
      </c>
      <c r="CT30" s="10" t="str">
        <f t="shared" si="38"/>
        <v/>
      </c>
      <c r="CU30" s="10" t="str">
        <f t="shared" si="38"/>
        <v/>
      </c>
      <c r="CV30" s="21" t="str">
        <f t="shared" si="4"/>
        <v/>
      </c>
      <c r="CW30" s="21" t="str">
        <f t="shared" si="5"/>
        <v/>
      </c>
      <c r="CX30" s="22" t="str">
        <f t="shared" si="6"/>
        <v/>
      </c>
      <c r="CY30" s="22" t="str">
        <f t="shared" si="7"/>
        <v/>
      </c>
      <c r="CZ30" s="22" t="str">
        <f t="shared" si="8"/>
        <v/>
      </c>
      <c r="DA30" s="23" t="str">
        <f t="shared" si="9"/>
        <v/>
      </c>
      <c r="DB30" s="23" t="str">
        <f t="shared" si="10"/>
        <v/>
      </c>
      <c r="DC30" s="23" t="str">
        <f t="shared" si="11"/>
        <v/>
      </c>
      <c r="DD30" s="23" t="str">
        <f t="shared" si="12"/>
        <v/>
      </c>
      <c r="DE30" s="23" t="str">
        <f t="shared" si="13"/>
        <v/>
      </c>
      <c r="DF30" s="23" t="str">
        <f t="shared" si="14"/>
        <v/>
      </c>
      <c r="DG30" s="23" t="str">
        <f t="shared" si="15"/>
        <v/>
      </c>
      <c r="DH30" s="23" t="str">
        <f t="shared" si="16"/>
        <v/>
      </c>
      <c r="DI30" s="23" t="str">
        <f t="shared" si="17"/>
        <v/>
      </c>
      <c r="DJ30" s="23" t="str">
        <f t="shared" si="18"/>
        <v/>
      </c>
      <c r="DK30" s="23" t="str">
        <f t="shared" si="19"/>
        <v/>
      </c>
      <c r="DL30" s="23" t="str">
        <f t="shared" si="20"/>
        <v/>
      </c>
      <c r="DM30" s="31" t="str">
        <f>IF(DK30="","",LOOKUP(MAX($CV30:$DJ30),KKM!$C$11:$C$14,KKM!$E$11:$E$14)&amp;" "&amp;BAR!DK30&amp;"; "&amp;LOOKUP(MIN(BAR!CV30:DJ30),KKM!$C$11:$C$14,KKM!$E$11:$E$14)&amp;" "&amp;BAR!DL30)</f>
        <v/>
      </c>
      <c r="DO30" s="9" t="str">
        <f t="shared" si="21"/>
        <v/>
      </c>
      <c r="DP30" s="9" t="str">
        <f t="shared" si="22"/>
        <v/>
      </c>
      <c r="DQ30" s="9" t="str">
        <f t="shared" si="23"/>
        <v/>
      </c>
      <c r="DR30" s="9" t="str">
        <f t="shared" si="24"/>
        <v/>
      </c>
      <c r="DS30" s="9" t="e">
        <f t="shared" si="25"/>
        <v>#DIV/0!</v>
      </c>
      <c r="DT30" s="9" t="str">
        <f t="shared" si="26"/>
        <v/>
      </c>
      <c r="DU30" s="9" t="str">
        <f t="shared" si="27"/>
        <v/>
      </c>
      <c r="DV30" s="9" t="str">
        <f t="shared" si="28"/>
        <v/>
      </c>
      <c r="DW30" s="9" t="str">
        <f t="shared" si="29"/>
        <v/>
      </c>
      <c r="DX30" s="9" t="str">
        <f t="shared" si="30"/>
        <v/>
      </c>
      <c r="DY30" s="9" t="str">
        <f t="shared" si="31"/>
        <v/>
      </c>
      <c r="DZ30" s="9" t="str">
        <f t="shared" si="32"/>
        <v/>
      </c>
      <c r="EA30" s="9" t="str">
        <f t="shared" si="33"/>
        <v/>
      </c>
      <c r="EB30" s="9" t="str">
        <f t="shared" si="34"/>
        <v/>
      </c>
      <c r="EC30" s="9" t="str">
        <f t="shared" si="35"/>
        <v/>
      </c>
      <c r="ED30" s="9" t="str">
        <f t="shared" si="36"/>
        <v/>
      </c>
      <c r="EE30" s="9" t="str">
        <f t="shared" si="37"/>
        <v/>
      </c>
      <c r="EF30" s="31" t="str">
        <f>IFERROR(LOOKUP(MAX($DO30:$EC30),KKM!$C$11:$C$14,KKM!$F$11:$F$14),"")&amp;BAR!ED30&amp;"; "&amp;IFERROR(LOOKUP(MIN($DO30:$EC30),KKM!$C$11:$C$14,KKM!$F$11:$F$14),"")&amp;BAR!EE30</f>
        <v xml:space="preserve">; </v>
      </c>
    </row>
    <row r="31" spans="1:136" x14ac:dyDescent="0.25">
      <c r="B31" s="3" t="str">
        <f t="shared" ca="1" si="0"/>
        <v/>
      </c>
      <c r="C31" s="3" t="str">
        <f t="shared" ca="1" si="0"/>
        <v/>
      </c>
      <c r="CP31" s="56">
        <f t="shared" si="2"/>
        <v>0</v>
      </c>
      <c r="CQ31" s="10" t="str">
        <f t="shared" si="38"/>
        <v/>
      </c>
      <c r="CR31" s="10" t="str">
        <f t="shared" si="38"/>
        <v/>
      </c>
      <c r="CS31" s="10" t="str">
        <f t="shared" si="38"/>
        <v/>
      </c>
      <c r="CT31" s="10" t="str">
        <f t="shared" si="38"/>
        <v/>
      </c>
      <c r="CU31" s="10" t="str">
        <f t="shared" si="38"/>
        <v/>
      </c>
      <c r="CV31" s="21" t="str">
        <f t="shared" si="4"/>
        <v/>
      </c>
      <c r="CW31" s="21" t="str">
        <f t="shared" si="5"/>
        <v/>
      </c>
      <c r="CX31" s="22" t="str">
        <f t="shared" si="6"/>
        <v/>
      </c>
      <c r="CY31" s="22" t="str">
        <f t="shared" si="7"/>
        <v/>
      </c>
      <c r="CZ31" s="22" t="str">
        <f t="shared" si="8"/>
        <v/>
      </c>
      <c r="DA31" s="23" t="str">
        <f t="shared" si="9"/>
        <v/>
      </c>
      <c r="DB31" s="23" t="str">
        <f t="shared" si="10"/>
        <v/>
      </c>
      <c r="DC31" s="23" t="str">
        <f t="shared" si="11"/>
        <v/>
      </c>
      <c r="DD31" s="23" t="str">
        <f t="shared" si="12"/>
        <v/>
      </c>
      <c r="DE31" s="23" t="str">
        <f t="shared" si="13"/>
        <v/>
      </c>
      <c r="DF31" s="23" t="str">
        <f t="shared" si="14"/>
        <v/>
      </c>
      <c r="DG31" s="23" t="str">
        <f t="shared" si="15"/>
        <v/>
      </c>
      <c r="DH31" s="23" t="str">
        <f t="shared" si="16"/>
        <v/>
      </c>
      <c r="DI31" s="23" t="str">
        <f t="shared" si="17"/>
        <v/>
      </c>
      <c r="DJ31" s="23" t="str">
        <f t="shared" si="18"/>
        <v/>
      </c>
      <c r="DK31" s="23" t="str">
        <f t="shared" si="19"/>
        <v/>
      </c>
      <c r="DL31" s="23" t="str">
        <f t="shared" si="20"/>
        <v/>
      </c>
      <c r="DM31" s="31" t="str">
        <f>IF(DK31="","",LOOKUP(MAX($CV31:$DJ31),KKM!$C$11:$C$14,KKM!$E$11:$E$14)&amp;" "&amp;BAR!DK31&amp;"; "&amp;LOOKUP(MIN(BAR!CV31:DJ31),KKM!$C$11:$C$14,KKM!$E$11:$E$14)&amp;" "&amp;BAR!DL31)</f>
        <v/>
      </c>
      <c r="DO31" s="9" t="str">
        <f t="shared" si="21"/>
        <v/>
      </c>
      <c r="DP31" s="9" t="str">
        <f t="shared" si="22"/>
        <v/>
      </c>
      <c r="DQ31" s="9" t="str">
        <f t="shared" si="23"/>
        <v/>
      </c>
      <c r="DR31" s="9" t="str">
        <f t="shared" si="24"/>
        <v/>
      </c>
      <c r="DS31" s="9" t="e">
        <f t="shared" si="25"/>
        <v>#DIV/0!</v>
      </c>
      <c r="DT31" s="9" t="str">
        <f t="shared" si="26"/>
        <v/>
      </c>
      <c r="DU31" s="9" t="str">
        <f t="shared" si="27"/>
        <v/>
      </c>
      <c r="DV31" s="9" t="str">
        <f t="shared" si="28"/>
        <v/>
      </c>
      <c r="DW31" s="9" t="str">
        <f t="shared" si="29"/>
        <v/>
      </c>
      <c r="DX31" s="9" t="str">
        <f t="shared" si="30"/>
        <v/>
      </c>
      <c r="DY31" s="9" t="str">
        <f t="shared" si="31"/>
        <v/>
      </c>
      <c r="DZ31" s="9" t="str">
        <f t="shared" si="32"/>
        <v/>
      </c>
      <c r="EA31" s="9" t="str">
        <f t="shared" si="33"/>
        <v/>
      </c>
      <c r="EB31" s="9" t="str">
        <f t="shared" si="34"/>
        <v/>
      </c>
      <c r="EC31" s="9" t="str">
        <f t="shared" si="35"/>
        <v/>
      </c>
      <c r="ED31" s="9" t="str">
        <f t="shared" si="36"/>
        <v/>
      </c>
      <c r="EE31" s="9" t="str">
        <f t="shared" si="37"/>
        <v/>
      </c>
      <c r="EF31" s="31" t="str">
        <f>IFERROR(LOOKUP(MAX($DO31:$EC31),KKM!$C$11:$C$14,KKM!$F$11:$F$14),"")&amp;BAR!ED31&amp;"; "&amp;IFERROR(LOOKUP(MIN($DO31:$EC31),KKM!$C$11:$C$14,KKM!$F$11:$F$14),"")&amp;BAR!EE31</f>
        <v xml:space="preserve">; </v>
      </c>
    </row>
    <row r="32" spans="1:136" x14ac:dyDescent="0.25">
      <c r="B32" s="3" t="str">
        <f t="shared" ca="1" si="0"/>
        <v/>
      </c>
      <c r="C32" s="3" t="str">
        <f t="shared" ca="1" si="0"/>
        <v/>
      </c>
      <c r="CP32" s="56">
        <f t="shared" si="2"/>
        <v>0</v>
      </c>
      <c r="CQ32" s="10" t="str">
        <f t="shared" si="38"/>
        <v/>
      </c>
      <c r="CR32" s="10" t="str">
        <f t="shared" si="38"/>
        <v/>
      </c>
      <c r="CS32" s="10" t="str">
        <f t="shared" si="38"/>
        <v/>
      </c>
      <c r="CT32" s="10" t="str">
        <f t="shared" si="38"/>
        <v/>
      </c>
      <c r="CU32" s="10" t="str">
        <f t="shared" si="38"/>
        <v/>
      </c>
      <c r="CV32" s="21" t="str">
        <f t="shared" si="4"/>
        <v/>
      </c>
      <c r="CW32" s="21" t="str">
        <f t="shared" si="5"/>
        <v/>
      </c>
      <c r="CX32" s="22" t="str">
        <f t="shared" si="6"/>
        <v/>
      </c>
      <c r="CY32" s="22" t="str">
        <f t="shared" si="7"/>
        <v/>
      </c>
      <c r="CZ32" s="22" t="str">
        <f t="shared" si="8"/>
        <v/>
      </c>
      <c r="DA32" s="23" t="str">
        <f t="shared" si="9"/>
        <v/>
      </c>
      <c r="DB32" s="23" t="str">
        <f t="shared" si="10"/>
        <v/>
      </c>
      <c r="DC32" s="23" t="str">
        <f t="shared" si="11"/>
        <v/>
      </c>
      <c r="DD32" s="23" t="str">
        <f t="shared" si="12"/>
        <v/>
      </c>
      <c r="DE32" s="23" t="str">
        <f t="shared" si="13"/>
        <v/>
      </c>
      <c r="DF32" s="23" t="str">
        <f t="shared" si="14"/>
        <v/>
      </c>
      <c r="DG32" s="23" t="str">
        <f t="shared" si="15"/>
        <v/>
      </c>
      <c r="DH32" s="23" t="str">
        <f t="shared" si="16"/>
        <v/>
      </c>
      <c r="DI32" s="23" t="str">
        <f t="shared" si="17"/>
        <v/>
      </c>
      <c r="DJ32" s="23" t="str">
        <f t="shared" si="18"/>
        <v/>
      </c>
      <c r="DK32" s="23" t="str">
        <f t="shared" si="19"/>
        <v/>
      </c>
      <c r="DL32" s="23" t="str">
        <f t="shared" si="20"/>
        <v/>
      </c>
      <c r="DM32" s="31" t="str">
        <f>IF(DK32="","",LOOKUP(MAX($CV32:$DJ32),KKM!$C$11:$C$14,KKM!$E$11:$E$14)&amp;" "&amp;BAR!DK32&amp;"; "&amp;LOOKUP(MIN(BAR!CV32:DJ32),KKM!$C$11:$C$14,KKM!$E$11:$E$14)&amp;" "&amp;BAR!DL32)</f>
        <v/>
      </c>
      <c r="DO32" s="9" t="str">
        <f t="shared" si="21"/>
        <v/>
      </c>
      <c r="DP32" s="9" t="str">
        <f t="shared" si="22"/>
        <v/>
      </c>
      <c r="DQ32" s="9" t="str">
        <f t="shared" si="23"/>
        <v/>
      </c>
      <c r="DR32" s="9" t="str">
        <f t="shared" si="24"/>
        <v/>
      </c>
      <c r="DS32" s="9" t="e">
        <f t="shared" si="25"/>
        <v>#DIV/0!</v>
      </c>
      <c r="DT32" s="9" t="str">
        <f t="shared" si="26"/>
        <v/>
      </c>
      <c r="DU32" s="9" t="str">
        <f t="shared" si="27"/>
        <v/>
      </c>
      <c r="DV32" s="9" t="str">
        <f t="shared" si="28"/>
        <v/>
      </c>
      <c r="DW32" s="9" t="str">
        <f t="shared" si="29"/>
        <v/>
      </c>
      <c r="DX32" s="9" t="str">
        <f t="shared" si="30"/>
        <v/>
      </c>
      <c r="DY32" s="9" t="str">
        <f t="shared" si="31"/>
        <v/>
      </c>
      <c r="DZ32" s="9" t="str">
        <f t="shared" si="32"/>
        <v/>
      </c>
      <c r="EA32" s="9" t="str">
        <f t="shared" si="33"/>
        <v/>
      </c>
      <c r="EB32" s="9" t="str">
        <f t="shared" si="34"/>
        <v/>
      </c>
      <c r="EC32" s="9" t="str">
        <f t="shared" si="35"/>
        <v/>
      </c>
      <c r="ED32" s="9" t="str">
        <f t="shared" si="36"/>
        <v/>
      </c>
      <c r="EE32" s="9" t="str">
        <f t="shared" si="37"/>
        <v/>
      </c>
      <c r="EF32" s="31" t="str">
        <f>IFERROR(LOOKUP(MAX($DO32:$EC32),KKM!$C$11:$C$14,KKM!$F$11:$F$14),"")&amp;BAR!ED32&amp;"; "&amp;IFERROR(LOOKUP(MIN($DO32:$EC32),KKM!$C$11:$C$14,KKM!$F$11:$F$14),"")&amp;BAR!EE32</f>
        <v xml:space="preserve">; </v>
      </c>
    </row>
    <row r="33" spans="2:3" x14ac:dyDescent="0.25">
      <c r="B33" s="3"/>
      <c r="C33" s="3"/>
    </row>
    <row r="34" spans="2:3" x14ac:dyDescent="0.25">
      <c r="B34" s="3"/>
      <c r="C34" s="3"/>
    </row>
  </sheetData>
  <sheetProtection password="C036" sheet="1" objects="1" scenarios="1"/>
  <mergeCells count="19">
    <mergeCell ref="CQ1:CU1"/>
    <mergeCell ref="BF1:BK1"/>
    <mergeCell ref="BL1:BQ1"/>
    <mergeCell ref="BR1:BW1"/>
    <mergeCell ref="BX1:CC1"/>
    <mergeCell ref="CD1:CI1"/>
    <mergeCell ref="CJ1:CO1"/>
    <mergeCell ref="AZ1:BE1"/>
    <mergeCell ref="A1:A2"/>
    <mergeCell ref="B1:B2"/>
    <mergeCell ref="C1:C2"/>
    <mergeCell ref="D1:I1"/>
    <mergeCell ref="J1:O1"/>
    <mergeCell ref="P1:U1"/>
    <mergeCell ref="V1:AA1"/>
    <mergeCell ref="AB1:AG1"/>
    <mergeCell ref="AH1:AM1"/>
    <mergeCell ref="AN1:AS1"/>
    <mergeCell ref="AT1:AY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F34"/>
  <sheetViews>
    <sheetView topLeftCell="BX1" workbookViewId="0">
      <selection activeCell="F20" sqref="F20"/>
    </sheetView>
  </sheetViews>
  <sheetFormatPr defaultRowHeight="15.75" x14ac:dyDescent="0.25"/>
  <cols>
    <col min="1" max="1" width="4.140625" style="7" bestFit="1" customWidth="1"/>
    <col min="2" max="2" width="25.85546875" style="7" customWidth="1"/>
    <col min="3" max="3" width="16.140625" style="7" bestFit="1" customWidth="1"/>
    <col min="4" max="93" width="9.140625" style="8"/>
    <col min="94" max="94" width="0" style="9" hidden="1" customWidth="1"/>
    <col min="95" max="99" width="0" style="14" hidden="1" customWidth="1"/>
    <col min="100" max="116" width="0" style="9" hidden="1" customWidth="1"/>
    <col min="117" max="117" width="100.7109375" style="31" hidden="1" customWidth="1"/>
    <col min="118" max="118" width="3.28515625" style="9" hidden="1" customWidth="1"/>
    <col min="119" max="135" width="0" style="9" hidden="1" customWidth="1"/>
    <col min="136" max="136" width="100.7109375" style="9" hidden="1" customWidth="1"/>
    <col min="137" max="16384" width="9.140625" style="9"/>
  </cols>
  <sheetData>
    <row r="1" spans="1:136" x14ac:dyDescent="0.25">
      <c r="A1" s="165" t="s">
        <v>0</v>
      </c>
      <c r="B1" s="165" t="s">
        <v>1</v>
      </c>
      <c r="C1" s="165" t="s">
        <v>2</v>
      </c>
      <c r="D1" s="164" t="s">
        <v>3</v>
      </c>
      <c r="E1" s="164"/>
      <c r="F1" s="164"/>
      <c r="G1" s="164"/>
      <c r="H1" s="164"/>
      <c r="I1" s="164"/>
      <c r="J1" s="164" t="s">
        <v>4</v>
      </c>
      <c r="K1" s="164"/>
      <c r="L1" s="164"/>
      <c r="M1" s="164"/>
      <c r="N1" s="164"/>
      <c r="O1" s="164"/>
      <c r="P1" s="164" t="s">
        <v>5</v>
      </c>
      <c r="Q1" s="164"/>
      <c r="R1" s="164"/>
      <c r="S1" s="164"/>
      <c r="T1" s="164"/>
      <c r="U1" s="164"/>
      <c r="V1" s="164" t="s">
        <v>6</v>
      </c>
      <c r="W1" s="164"/>
      <c r="X1" s="164"/>
      <c r="Y1" s="164"/>
      <c r="Z1" s="164"/>
      <c r="AA1" s="164"/>
      <c r="AB1" s="164" t="s">
        <v>7</v>
      </c>
      <c r="AC1" s="164"/>
      <c r="AD1" s="164"/>
      <c r="AE1" s="164"/>
      <c r="AF1" s="164"/>
      <c r="AG1" s="164"/>
      <c r="AH1" s="164" t="s">
        <v>8</v>
      </c>
      <c r="AI1" s="164"/>
      <c r="AJ1" s="164"/>
      <c r="AK1" s="164"/>
      <c r="AL1" s="164"/>
      <c r="AM1" s="164"/>
      <c r="AN1" s="164" t="s">
        <v>9</v>
      </c>
      <c r="AO1" s="164"/>
      <c r="AP1" s="164"/>
      <c r="AQ1" s="164"/>
      <c r="AR1" s="164"/>
      <c r="AS1" s="164"/>
      <c r="AT1" s="164" t="s">
        <v>10</v>
      </c>
      <c r="AU1" s="164"/>
      <c r="AV1" s="164"/>
      <c r="AW1" s="164"/>
      <c r="AX1" s="164"/>
      <c r="AY1" s="164"/>
      <c r="AZ1" s="164" t="s">
        <v>11</v>
      </c>
      <c r="BA1" s="164"/>
      <c r="BB1" s="164"/>
      <c r="BC1" s="164"/>
      <c r="BD1" s="164"/>
      <c r="BE1" s="164"/>
      <c r="BF1" s="164" t="s">
        <v>12</v>
      </c>
      <c r="BG1" s="164"/>
      <c r="BH1" s="164"/>
      <c r="BI1" s="164"/>
      <c r="BJ1" s="164"/>
      <c r="BK1" s="164"/>
      <c r="BL1" s="164" t="s">
        <v>13</v>
      </c>
      <c r="BM1" s="164"/>
      <c r="BN1" s="164"/>
      <c r="BO1" s="164"/>
      <c r="BP1" s="164"/>
      <c r="BQ1" s="164"/>
      <c r="BR1" s="164" t="s">
        <v>14</v>
      </c>
      <c r="BS1" s="164"/>
      <c r="BT1" s="164"/>
      <c r="BU1" s="164"/>
      <c r="BV1" s="164"/>
      <c r="BW1" s="164"/>
      <c r="BX1" s="164" t="s">
        <v>15</v>
      </c>
      <c r="BY1" s="164"/>
      <c r="BZ1" s="164"/>
      <c r="CA1" s="164"/>
      <c r="CB1" s="164"/>
      <c r="CC1" s="164"/>
      <c r="CD1" s="164" t="s">
        <v>16</v>
      </c>
      <c r="CE1" s="164"/>
      <c r="CF1" s="164"/>
      <c r="CG1" s="164"/>
      <c r="CH1" s="164"/>
      <c r="CI1" s="164"/>
      <c r="CJ1" s="164" t="s">
        <v>17</v>
      </c>
      <c r="CK1" s="164"/>
      <c r="CL1" s="164"/>
      <c r="CM1" s="164"/>
      <c r="CN1" s="164"/>
      <c r="CO1" s="164"/>
      <c r="CQ1" s="167" t="s">
        <v>24</v>
      </c>
      <c r="CR1" s="167"/>
      <c r="CS1" s="167"/>
      <c r="CT1" s="167"/>
      <c r="CU1" s="167"/>
      <c r="CV1" s="13">
        <v>1</v>
      </c>
      <c r="CW1" s="13">
        <v>2</v>
      </c>
      <c r="CX1" s="13">
        <v>3</v>
      </c>
      <c r="CY1" s="13">
        <v>4</v>
      </c>
      <c r="CZ1" s="13">
        <v>5</v>
      </c>
      <c r="DA1" s="13">
        <v>6</v>
      </c>
      <c r="DB1" s="13">
        <v>7</v>
      </c>
      <c r="DC1" s="13">
        <v>8</v>
      </c>
      <c r="DD1" s="13">
        <v>9</v>
      </c>
      <c r="DE1" s="13">
        <v>10</v>
      </c>
      <c r="DF1" s="13">
        <v>11</v>
      </c>
      <c r="DG1" s="13">
        <v>12</v>
      </c>
      <c r="DH1" s="13">
        <v>13</v>
      </c>
      <c r="DI1" s="13">
        <v>14</v>
      </c>
      <c r="DJ1" s="13">
        <v>15</v>
      </c>
      <c r="DK1" s="15"/>
      <c r="DL1" s="15"/>
      <c r="DM1" s="29"/>
      <c r="DO1" s="17">
        <v>1</v>
      </c>
      <c r="DP1" s="17">
        <v>2</v>
      </c>
      <c r="DQ1" s="17">
        <v>3</v>
      </c>
      <c r="DR1" s="17">
        <v>4</v>
      </c>
      <c r="DS1" s="17">
        <v>5</v>
      </c>
      <c r="DT1" s="17">
        <v>6</v>
      </c>
      <c r="DU1" s="17">
        <v>7</v>
      </c>
      <c r="DV1" s="17">
        <v>8</v>
      </c>
      <c r="DW1" s="17">
        <v>9</v>
      </c>
      <c r="DX1" s="17">
        <v>10</v>
      </c>
      <c r="DY1" s="17">
        <v>11</v>
      </c>
      <c r="DZ1" s="17">
        <v>12</v>
      </c>
      <c r="EA1" s="17">
        <v>13</v>
      </c>
      <c r="EB1" s="17">
        <v>14</v>
      </c>
      <c r="EC1" s="17">
        <v>15</v>
      </c>
      <c r="ED1" s="19"/>
      <c r="EE1" s="19"/>
      <c r="EF1" s="19"/>
    </row>
    <row r="2" spans="1:136" x14ac:dyDescent="0.25">
      <c r="A2" s="166"/>
      <c r="B2" s="166"/>
      <c r="C2" s="166"/>
      <c r="D2" s="1" t="s">
        <v>18</v>
      </c>
      <c r="E2" s="1" t="s">
        <v>19</v>
      </c>
      <c r="F2" s="1" t="s">
        <v>20</v>
      </c>
      <c r="G2" s="1" t="s">
        <v>21</v>
      </c>
      <c r="H2" s="1" t="s">
        <v>22</v>
      </c>
      <c r="I2" s="1" t="s">
        <v>23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18</v>
      </c>
      <c r="Q2" s="1" t="s">
        <v>19</v>
      </c>
      <c r="R2" s="1" t="s">
        <v>20</v>
      </c>
      <c r="S2" s="1" t="s">
        <v>21</v>
      </c>
      <c r="T2" s="1" t="s">
        <v>22</v>
      </c>
      <c r="U2" s="1" t="s">
        <v>23</v>
      </c>
      <c r="V2" s="1" t="s">
        <v>18</v>
      </c>
      <c r="W2" s="1" t="s">
        <v>19</v>
      </c>
      <c r="X2" s="1" t="s">
        <v>20</v>
      </c>
      <c r="Y2" s="1" t="s">
        <v>21</v>
      </c>
      <c r="Z2" s="1" t="s">
        <v>22</v>
      </c>
      <c r="AA2" s="1" t="s">
        <v>23</v>
      </c>
      <c r="AB2" s="1" t="s">
        <v>18</v>
      </c>
      <c r="AC2" s="1" t="s">
        <v>19</v>
      </c>
      <c r="AD2" s="1" t="s">
        <v>20</v>
      </c>
      <c r="AE2" s="1" t="s">
        <v>21</v>
      </c>
      <c r="AF2" s="1" t="s">
        <v>22</v>
      </c>
      <c r="AG2" s="1" t="s">
        <v>23</v>
      </c>
      <c r="AH2" s="1" t="s">
        <v>18</v>
      </c>
      <c r="AI2" s="1" t="s">
        <v>19</v>
      </c>
      <c r="AJ2" s="1" t="s">
        <v>20</v>
      </c>
      <c r="AK2" s="1" t="s">
        <v>21</v>
      </c>
      <c r="AL2" s="1" t="s">
        <v>22</v>
      </c>
      <c r="AM2" s="1" t="s">
        <v>23</v>
      </c>
      <c r="AN2" s="1" t="s">
        <v>18</v>
      </c>
      <c r="AO2" s="1" t="s">
        <v>19</v>
      </c>
      <c r="AP2" s="1" t="s">
        <v>20</v>
      </c>
      <c r="AQ2" s="1" t="s">
        <v>21</v>
      </c>
      <c r="AR2" s="1" t="s">
        <v>22</v>
      </c>
      <c r="AS2" s="1" t="s">
        <v>23</v>
      </c>
      <c r="AT2" s="1" t="s">
        <v>18</v>
      </c>
      <c r="AU2" s="1" t="s">
        <v>19</v>
      </c>
      <c r="AV2" s="1" t="s">
        <v>20</v>
      </c>
      <c r="AW2" s="1" t="s">
        <v>21</v>
      </c>
      <c r="AX2" s="1" t="s">
        <v>22</v>
      </c>
      <c r="AY2" s="1" t="s">
        <v>23</v>
      </c>
      <c r="AZ2" s="1" t="s">
        <v>18</v>
      </c>
      <c r="BA2" s="1" t="s">
        <v>19</v>
      </c>
      <c r="BB2" s="1" t="s">
        <v>20</v>
      </c>
      <c r="BC2" s="1" t="s">
        <v>21</v>
      </c>
      <c r="BD2" s="1" t="s">
        <v>22</v>
      </c>
      <c r="BE2" s="1" t="s">
        <v>23</v>
      </c>
      <c r="BF2" s="1" t="s">
        <v>18</v>
      </c>
      <c r="BG2" s="1" t="s">
        <v>19</v>
      </c>
      <c r="BH2" s="1" t="s">
        <v>20</v>
      </c>
      <c r="BI2" s="1" t="s">
        <v>21</v>
      </c>
      <c r="BJ2" s="1" t="s">
        <v>22</v>
      </c>
      <c r="BK2" s="1" t="s">
        <v>23</v>
      </c>
      <c r="BL2" s="1" t="s">
        <v>18</v>
      </c>
      <c r="BM2" s="1" t="s">
        <v>19</v>
      </c>
      <c r="BN2" s="1" t="s">
        <v>20</v>
      </c>
      <c r="BO2" s="1" t="s">
        <v>21</v>
      </c>
      <c r="BP2" s="1" t="s">
        <v>22</v>
      </c>
      <c r="BQ2" s="1" t="s">
        <v>23</v>
      </c>
      <c r="BR2" s="1" t="s">
        <v>18</v>
      </c>
      <c r="BS2" s="1" t="s">
        <v>19</v>
      </c>
      <c r="BT2" s="1" t="s">
        <v>20</v>
      </c>
      <c r="BU2" s="1" t="s">
        <v>21</v>
      </c>
      <c r="BV2" s="1" t="s">
        <v>22</v>
      </c>
      <c r="BW2" s="1" t="s">
        <v>23</v>
      </c>
      <c r="BX2" s="1" t="s">
        <v>18</v>
      </c>
      <c r="BY2" s="1" t="s">
        <v>19</v>
      </c>
      <c r="BZ2" s="1" t="s">
        <v>20</v>
      </c>
      <c r="CA2" s="1" t="s">
        <v>21</v>
      </c>
      <c r="CB2" s="1" t="s">
        <v>22</v>
      </c>
      <c r="CC2" s="1" t="s">
        <v>23</v>
      </c>
      <c r="CD2" s="1" t="s">
        <v>18</v>
      </c>
      <c r="CE2" s="1" t="s">
        <v>19</v>
      </c>
      <c r="CF2" s="1" t="s">
        <v>20</v>
      </c>
      <c r="CG2" s="1" t="s">
        <v>21</v>
      </c>
      <c r="CH2" s="1" t="s">
        <v>22</v>
      </c>
      <c r="CI2" s="1" t="s">
        <v>23</v>
      </c>
      <c r="CJ2" s="1" t="s">
        <v>18</v>
      </c>
      <c r="CK2" s="1" t="s">
        <v>19</v>
      </c>
      <c r="CL2" s="1" t="s">
        <v>20</v>
      </c>
      <c r="CM2" s="1" t="s">
        <v>21</v>
      </c>
      <c r="CN2" s="1" t="s">
        <v>22</v>
      </c>
      <c r="CO2" s="1" t="s">
        <v>23</v>
      </c>
      <c r="CP2" s="11" t="s">
        <v>62</v>
      </c>
      <c r="CQ2" s="10" t="s">
        <v>19</v>
      </c>
      <c r="CR2" s="10" t="s">
        <v>20</v>
      </c>
      <c r="CS2" s="10" t="s">
        <v>21</v>
      </c>
      <c r="CT2" s="10" t="s">
        <v>22</v>
      </c>
      <c r="CU2" s="10" t="s">
        <v>23</v>
      </c>
      <c r="CV2" s="12" t="str">
        <f>IF(COUNT(E3:F3),D3,"")</f>
        <v xml:space="preserve">Membandingkan prisma, tabung, limas, kerucut, dan bola. </v>
      </c>
      <c r="CW2" s="12" t="str">
        <f>IF(COUNT(K3:L3),J3,"")</f>
        <v xml:space="preserve"> Menjelaskan bangun ruang yang merupakan gabungan dari beberapa bangun ruang, serta luas permukaan dan volumenya </v>
      </c>
      <c r="CX2" s="12" t="str">
        <f>IF(COUNT(Q3:R3),P3,"")</f>
        <v>Menjelaskan dan membandingkan modus, median, dan mean dari data tunggal untuk menentukan nilai mana yang paling tepat mewakili data</v>
      </c>
      <c r="CY2" s="12" t="str">
        <f>IF(COUNT(W3:X3),V3,"")</f>
        <v/>
      </c>
      <c r="CZ2" s="12" t="str">
        <f>IF(COUNT(AC3:AD3),AB3,"")</f>
        <v/>
      </c>
      <c r="DA2" s="12" t="str">
        <f>IF(COUNT(AI3:AJ3),AH3,"")</f>
        <v/>
      </c>
      <c r="DB2" s="12" t="str">
        <f>IF(COUNT(AO3:AP3),AN3,"")</f>
        <v/>
      </c>
      <c r="DC2" s="12" t="str">
        <f>IF(COUNT(AU3:AV3),AT3,"")</f>
        <v/>
      </c>
      <c r="DD2" s="12" t="str">
        <f>IF(COUNT(BA3:BB3),AZ3,"")</f>
        <v/>
      </c>
      <c r="DE2" s="12" t="str">
        <f>IF(COUNT(BG3:BH3),BF3,"")</f>
        <v/>
      </c>
      <c r="DF2" s="12" t="str">
        <f>IF(COUNT(BM3:BN3),BL3,"")</f>
        <v/>
      </c>
      <c r="DG2" s="12" t="str">
        <f>IF(COUNT(BS3:BT3),BR3,"")</f>
        <v/>
      </c>
      <c r="DH2" s="12" t="str">
        <f>IF(COUNT(BY3:BZ3),BX3,"")</f>
        <v/>
      </c>
      <c r="DI2" s="12" t="str">
        <f>IF(COUNT(CE3:CF3),CD3,"")</f>
        <v/>
      </c>
      <c r="DJ2" s="12" t="str">
        <f>IF(COUNT(CK3:CL3),CJ3,"")</f>
        <v/>
      </c>
      <c r="DK2" s="16" t="s">
        <v>25</v>
      </c>
      <c r="DL2" s="16" t="s">
        <v>26</v>
      </c>
      <c r="DM2" s="30" t="s">
        <v>27</v>
      </c>
      <c r="DO2" s="18" t="str">
        <f>IF(COUNT(G3:I3),D3,"")</f>
        <v/>
      </c>
      <c r="DP2" s="18" t="str">
        <f>IF(COUNT(M3:O3),J3,"")</f>
        <v/>
      </c>
      <c r="DQ2" s="18" t="str">
        <f>IF(COUNT(S3:U3),P3,"")</f>
        <v/>
      </c>
      <c r="DR2" s="18" t="str">
        <f>IF(COUNT(Y3:AA3),V3,"")</f>
        <v xml:space="preserve">Mengidentifikasi prisma, tabung, limas, kerucut, dan bola </v>
      </c>
      <c r="DS2" s="18" t="str">
        <f>IF(COUNT(AE3:AG3),AB3,"")</f>
        <v xml:space="preserve">Mengidentifikasi bangun ruang yang merupakan gabungan dari beberapa bangun ruang, serta luas permukaan dan volumenya </v>
      </c>
      <c r="DT2" s="18" t="str">
        <f>IF(COUNT(AK3:AM3),AH3,"")</f>
        <v>Menyelesaikan masalah yang berkaitan dengan modus, median, dan mean dari data tunggal dalam penyelesaian masalah</v>
      </c>
      <c r="DU2" s="18" t="str">
        <f>IF(COUNT(AQ3:AS3),AN3,"")</f>
        <v/>
      </c>
      <c r="DV2" s="18" t="str">
        <f>IF(COUNT(AW3:AY3),AT3,"")</f>
        <v/>
      </c>
      <c r="DW2" s="18" t="str">
        <f>IF(COUNT(BC3:BE3),AZ3,"")</f>
        <v/>
      </c>
      <c r="DX2" s="18" t="str">
        <f>IF(COUNT(BI3:BK3),BF3,"")</f>
        <v/>
      </c>
      <c r="DY2" s="18" t="str">
        <f>IF(COUNT(BO3:BQ3),BL3,"")</f>
        <v/>
      </c>
      <c r="DZ2" s="18" t="str">
        <f>IF(COUNT(BU3:BW3),BR3,"")</f>
        <v/>
      </c>
      <c r="EA2" s="18" t="str">
        <f>IF(COUNT(CA3:CC3),BX3,"")</f>
        <v/>
      </c>
      <c r="EB2" s="18" t="str">
        <f>IF(COUNT(CG3:CI3),CD3,"")</f>
        <v/>
      </c>
      <c r="EC2" s="18" t="str">
        <f>IF(COUNT(CM3:CO3),CJ3,"")</f>
        <v/>
      </c>
      <c r="ED2" s="20" t="s">
        <v>25</v>
      </c>
      <c r="EE2" s="20" t="s">
        <v>26</v>
      </c>
      <c r="EF2" s="20" t="s">
        <v>27</v>
      </c>
    </row>
    <row r="3" spans="1:136" ht="47.25" x14ac:dyDescent="0.25">
      <c r="A3" s="2">
        <v>1</v>
      </c>
      <c r="B3" s="3" t="str">
        <f t="shared" ref="B3:C32" ca="1" si="0">IFERROR(INDEX(Data_Siswa,ROW(B1),COLUMN(A3)),"")</f>
        <v>AHMAD FARIZI</v>
      </c>
      <c r="C3" s="3" t="str">
        <f t="shared" ca="1" si="0"/>
        <v>0087736464</v>
      </c>
      <c r="D3" s="4" t="s">
        <v>197</v>
      </c>
      <c r="E3" s="5">
        <v>100</v>
      </c>
      <c r="F3" s="5"/>
      <c r="G3" s="5"/>
      <c r="H3" s="5"/>
      <c r="I3" s="5"/>
      <c r="J3" s="4" t="s">
        <v>202</v>
      </c>
      <c r="K3" s="5">
        <v>80</v>
      </c>
      <c r="L3" s="5"/>
      <c r="M3" s="5"/>
      <c r="N3" s="5"/>
      <c r="O3" s="5"/>
      <c r="P3" s="4" t="s">
        <v>198</v>
      </c>
      <c r="Q3" s="5">
        <v>100</v>
      </c>
      <c r="R3" s="5"/>
      <c r="S3" s="5"/>
      <c r="T3" s="5"/>
      <c r="U3" s="5"/>
      <c r="V3" s="4" t="s">
        <v>199</v>
      </c>
      <c r="W3" s="5"/>
      <c r="X3" s="5"/>
      <c r="Y3" s="5"/>
      <c r="Z3" s="5"/>
      <c r="AA3" s="5">
        <v>80</v>
      </c>
      <c r="AB3" s="4" t="s">
        <v>200</v>
      </c>
      <c r="AC3" s="5"/>
      <c r="AD3" s="5"/>
      <c r="AE3" s="5"/>
      <c r="AF3" s="5"/>
      <c r="AG3" s="5">
        <v>80</v>
      </c>
      <c r="AH3" s="4" t="s">
        <v>201</v>
      </c>
      <c r="AI3" s="5"/>
      <c r="AJ3" s="5"/>
      <c r="AK3" s="5"/>
      <c r="AL3" s="5"/>
      <c r="AM3" s="5">
        <v>100</v>
      </c>
      <c r="AN3" s="6"/>
      <c r="AO3" s="5"/>
      <c r="AP3" s="5"/>
      <c r="AQ3" s="5"/>
      <c r="AR3" s="5"/>
      <c r="AS3" s="5"/>
      <c r="AT3" s="4"/>
      <c r="AU3" s="5"/>
      <c r="AV3" s="5"/>
      <c r="AW3" s="5"/>
      <c r="AX3" s="5"/>
      <c r="AY3" s="5"/>
      <c r="AZ3" s="4"/>
      <c r="BA3" s="5"/>
      <c r="BB3" s="5"/>
      <c r="BC3" s="5"/>
      <c r="BD3" s="5"/>
      <c r="BE3" s="5"/>
      <c r="BF3" s="4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6">
        <f>IFERROR(MAX(CQ3:CR3),"")</f>
        <v>93.333333333333329</v>
      </c>
      <c r="CQ3" s="10">
        <f>IFERROR(AVERAGEIF($D$2:$CO$2,CQ$2,$D3:$CO3),"")</f>
        <v>93.333333333333329</v>
      </c>
      <c r="CR3" s="10" t="str">
        <f t="shared" ref="CR3:CU18" si="1">IFERROR(AVERAGEIF($D$2:$CO$2,CR$2,$D3:$CO3),"")</f>
        <v/>
      </c>
      <c r="CS3" s="10" t="str">
        <f t="shared" si="1"/>
        <v/>
      </c>
      <c r="CT3" s="10" t="str">
        <f t="shared" si="1"/>
        <v/>
      </c>
      <c r="CU3" s="10">
        <f t="shared" si="1"/>
        <v>86.666666666666671</v>
      </c>
      <c r="CV3" s="21">
        <f>IF(COUNT(E3:F3),MAX(E3:F3),"")</f>
        <v>100</v>
      </c>
      <c r="CW3" s="21">
        <f>IF(COUNT(K3:L3),MAX(K3:L3),"")</f>
        <v>80</v>
      </c>
      <c r="CX3" s="22">
        <f>IF(COUNT(Q3:R3),MAX(Q3:R3),"")</f>
        <v>100</v>
      </c>
      <c r="CY3" s="22" t="str">
        <f>IF(COUNT(W3:X3),MAX(W3:X3),"")</f>
        <v/>
      </c>
      <c r="CZ3" s="22" t="str">
        <f>IF(COUNT(AC3:AD3),MAX(AC3:AD3),"")</f>
        <v/>
      </c>
      <c r="DA3" s="23" t="str">
        <f>IF(COUNT(AI3:AJ3),MAX(AI3:AJ3),"")</f>
        <v/>
      </c>
      <c r="DB3" s="23" t="str">
        <f>IF(COUNT(AO3:AP3),MAX(AO3:AP3),"")</f>
        <v/>
      </c>
      <c r="DC3" s="23" t="str">
        <f>IF(COUNT(AU3:AV3),MAX(AU3:AV3),"")</f>
        <v/>
      </c>
      <c r="DD3" s="23" t="str">
        <f>IF(COUNT(BA3:BB3),MAX(BA3:BB3),"")</f>
        <v/>
      </c>
      <c r="DE3" s="23" t="str">
        <f>IF(COUNT(BG3:BH3),MAX(BG3:BH3),"")</f>
        <v/>
      </c>
      <c r="DF3" s="23" t="str">
        <f>IF(COUNT(BM3:BN3),MAX(BM3:BN3),"")</f>
        <v/>
      </c>
      <c r="DG3" s="23" t="str">
        <f>IF(COUNT(BS3:BT3),MAX(BS3:BT3),"")</f>
        <v/>
      </c>
      <c r="DH3" s="23" t="str">
        <f>IF(COUNT(BY3:BZ3),MAX(BY3:BZ3),"")</f>
        <v/>
      </c>
      <c r="DI3" s="23" t="str">
        <f>IF(COUNT(CE3:CF3),MAX(CE3:CF3),"")</f>
        <v/>
      </c>
      <c r="DJ3" s="23" t="str">
        <f>IF(COUNT(CK3:CL3),MAX(CK3:CL3),"")</f>
        <v/>
      </c>
      <c r="DK3" s="23" t="str">
        <f>IFERROR(INDEX($CV$2:$DJ$2,,MATCH(MAX($CV3:$DJ3),$CV3:$DJ3,0)),"")</f>
        <v xml:space="preserve">Membandingkan prisma, tabung, limas, kerucut, dan bola. </v>
      </c>
      <c r="DL3" s="23" t="str">
        <f>IFERROR(INDEX($CV$2:$DJ$2,,MATCH(MIN($CV3:$DJ3),$CV3:$DJ3,0)),"")</f>
        <v xml:space="preserve"> Menjelaskan bangun ruang yang merupakan gabungan dari beberapa bangun ruang, serta luas permukaan dan volumenya </v>
      </c>
      <c r="DM3" s="31" t="str">
        <f>IF(DK3="","",LOOKUP(MAX($CV3:$DJ3),KKM!$C$11:$C$14,KKM!$E$11:$E$14)&amp;" "&amp;MTK!DK3&amp;"; "&amp;LOOKUP(MIN(MTK!CV3:DJ3),KKM!$C$11:$C$14,KKM!$E$11:$E$14)&amp;" "&amp;MTK!DL3)</f>
        <v xml:space="preserve">Memiliki kemampuan yang sangat baik dalam  Membandingkan prisma, tabung, limas, kerucut, dan bola. ; Memiliki kemampuan yang baik dalam   Menjelaskan bangun ruang yang merupakan gabungan dari beberapa bangun ruang, serta luas permukaan dan volumenya </v>
      </c>
      <c r="DO3" s="9" t="str">
        <f>IF(COUNT(G3:I3),AVERAGE(G3:I3),"")</f>
        <v/>
      </c>
      <c r="DP3" s="9" t="str">
        <f>IF(DP$2="","",AVERAGE(M3:O3))</f>
        <v/>
      </c>
      <c r="DQ3" s="9" t="str">
        <f>IF(DQ$2="","",AVERAGE(S3:U3))</f>
        <v/>
      </c>
      <c r="DR3" s="9">
        <f>IF(DR$2="","",AVERAGE(Y3:AA3))</f>
        <v>80</v>
      </c>
      <c r="DS3" s="9">
        <f>IF(DS$2="","",AVERAGE(AE3:AG3))</f>
        <v>80</v>
      </c>
      <c r="DT3" s="9">
        <f>IF(DT$2="","",IFERROR(AVERAGE(AK3:AM3),""))</f>
        <v>100</v>
      </c>
      <c r="DU3" s="9" t="str">
        <f>IF(DU$2="","",IFERROR(AVERAGE(AQ3:AS3),""))</f>
        <v/>
      </c>
      <c r="DV3" s="9" t="str">
        <f>IF(DV$2="","",IFERROR(AVERAGE(AW3:AY3),""))</f>
        <v/>
      </c>
      <c r="DW3" s="9" t="str">
        <f>IFERROR(AVERAGE(BC3:BE3),"")</f>
        <v/>
      </c>
      <c r="DX3" s="9" t="str">
        <f>IFERROR(AVERAGE(BI3:BK3),"")</f>
        <v/>
      </c>
      <c r="DY3" s="9" t="str">
        <f>IFERROR(AVERAGE(BO3:BQ3),"")</f>
        <v/>
      </c>
      <c r="DZ3" s="9" t="str">
        <f>IFERROR(AVERAGE(BU3:BW3),"")</f>
        <v/>
      </c>
      <c r="EA3" s="9" t="str">
        <f>IFERROR(AVERAGE(CA3:CC3),"")</f>
        <v/>
      </c>
      <c r="EB3" s="9" t="str">
        <f>IFERROR(AVERAGE(CG3:CI3),"")</f>
        <v/>
      </c>
      <c r="EC3" s="9" t="str">
        <f>IFERROR(AVERAGE(CM3:CO3),"")</f>
        <v/>
      </c>
      <c r="ED3" s="9" t="str">
        <f>IFERROR(INDEX($DO$2:$EC$2,,MATCH(MAX($DO3:$EC3),$DO3:$EC3,0)),"")</f>
        <v>Menyelesaikan masalah yang berkaitan dengan modus, median, dan mean dari data tunggal dalam penyelesaian masalah</v>
      </c>
      <c r="EE3" s="9" t="str">
        <f>IFERROR(INDEX($DO$2:$EC$2,,MATCH(MIN($DO3:$EC3),$DO3:$EC3,0)),"")</f>
        <v xml:space="preserve">Mengidentifikasi prisma, tabung, limas, kerucut, dan bola </v>
      </c>
      <c r="EF3" s="31" t="str">
        <f>IFERROR(LOOKUP(MAX($DO3:$EC3),KKM!$C$11:$C$14,KKM!$F$11:$F$14),"")&amp;MTK!ED3&amp;"; "&amp;IFERROR(LOOKUP(MIN($DO3:$EC3),KKM!$C$11:$C$14,KKM!$F$11:$F$14),"")&amp;MTK!EE3</f>
        <v xml:space="preserve">Sangat terampil dalam Menyelesaikan masalah yang berkaitan dengan modus, median, dan mean dari data tunggal dalam penyelesaian masalah; Terampil dalam Mengidentifikasi prisma, tabung, limas, kerucut, dan bola </v>
      </c>
    </row>
    <row r="4" spans="1:136" ht="47.25" x14ac:dyDescent="0.25">
      <c r="A4" s="2">
        <v>2</v>
      </c>
      <c r="B4" s="3" t="str">
        <f t="shared" ca="1" si="0"/>
        <v>ALI BIKRIH</v>
      </c>
      <c r="C4" s="3" t="str">
        <f t="shared" ca="1" si="0"/>
        <v>0096718446</v>
      </c>
      <c r="D4" s="4" t="s">
        <v>197</v>
      </c>
      <c r="E4" s="5">
        <v>100</v>
      </c>
      <c r="F4" s="5"/>
      <c r="G4" s="5"/>
      <c r="H4" s="5"/>
      <c r="I4" s="5"/>
      <c r="J4" s="4" t="s">
        <v>202</v>
      </c>
      <c r="K4" s="5">
        <v>80</v>
      </c>
      <c r="L4" s="5"/>
      <c r="M4" s="5"/>
      <c r="N4" s="5"/>
      <c r="O4" s="5"/>
      <c r="P4" s="4" t="s">
        <v>198</v>
      </c>
      <c r="Q4" s="5">
        <v>100</v>
      </c>
      <c r="R4" s="5"/>
      <c r="S4" s="5"/>
      <c r="T4" s="5"/>
      <c r="U4" s="5"/>
      <c r="V4" s="4" t="s">
        <v>199</v>
      </c>
      <c r="W4" s="5"/>
      <c r="X4" s="5"/>
      <c r="Y4" s="5"/>
      <c r="Z4" s="5"/>
      <c r="AA4" s="5">
        <v>80</v>
      </c>
      <c r="AB4" s="4" t="s">
        <v>200</v>
      </c>
      <c r="AC4" s="5"/>
      <c r="AD4" s="5"/>
      <c r="AE4" s="5"/>
      <c r="AF4" s="5"/>
      <c r="AG4" s="5">
        <v>80</v>
      </c>
      <c r="AH4" s="4" t="s">
        <v>201</v>
      </c>
      <c r="AI4" s="5"/>
      <c r="AJ4" s="5"/>
      <c r="AK4" s="5"/>
      <c r="AL4" s="5"/>
      <c r="AM4" s="5">
        <v>80</v>
      </c>
      <c r="AN4" s="6"/>
      <c r="AO4" s="5"/>
      <c r="AP4" s="5"/>
      <c r="AQ4" s="5"/>
      <c r="AR4" s="5"/>
      <c r="AS4" s="5"/>
      <c r="AT4" s="4"/>
      <c r="AU4" s="5"/>
      <c r="AV4" s="5"/>
      <c r="AW4" s="5"/>
      <c r="AX4" s="5"/>
      <c r="AY4" s="5"/>
      <c r="AZ4" s="4"/>
      <c r="BA4" s="5"/>
      <c r="BB4" s="5"/>
      <c r="BC4" s="5"/>
      <c r="BD4" s="5"/>
      <c r="BE4" s="5"/>
      <c r="BF4" s="4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6">
        <f t="shared" ref="CP4:CP32" si="2">IFERROR(MAX(CQ4:CR4),"")</f>
        <v>93.333333333333329</v>
      </c>
      <c r="CQ4" s="10">
        <f t="shared" ref="CQ4:CU26" si="3">IFERROR(AVERAGEIF($D$2:$CO$2,CQ$2,$D4:$CO4),"")</f>
        <v>93.333333333333329</v>
      </c>
      <c r="CR4" s="10" t="str">
        <f t="shared" si="1"/>
        <v/>
      </c>
      <c r="CS4" s="10" t="str">
        <f t="shared" si="1"/>
        <v/>
      </c>
      <c r="CT4" s="10" t="str">
        <f t="shared" si="1"/>
        <v/>
      </c>
      <c r="CU4" s="10">
        <f t="shared" si="1"/>
        <v>80</v>
      </c>
      <c r="CV4" s="21">
        <f t="shared" ref="CV4:CV32" si="4">IF(COUNT(E4:F4),MAX(E4:F4),"")</f>
        <v>100</v>
      </c>
      <c r="CW4" s="21">
        <f t="shared" ref="CW4:CW32" si="5">IF(COUNT(K4:L4),MAX(K4:L4),"")</f>
        <v>80</v>
      </c>
      <c r="CX4" s="22">
        <f t="shared" ref="CX4:CX32" si="6">IF(COUNT(Q4:R4),MAX(Q4:R4),"")</f>
        <v>100</v>
      </c>
      <c r="CY4" s="22" t="str">
        <f t="shared" ref="CY4:CY32" si="7">IF(COUNT(W4:X4),MAX(W4:X4),"")</f>
        <v/>
      </c>
      <c r="CZ4" s="22" t="str">
        <f t="shared" ref="CZ4:CZ32" si="8">IF(COUNT(AC4:AD4),MAX(AC4:AD4),"")</f>
        <v/>
      </c>
      <c r="DA4" s="23" t="str">
        <f t="shared" ref="DA4:DA32" si="9">IF(COUNT(AI4:AJ4),MAX(AI4:AJ4),"")</f>
        <v/>
      </c>
      <c r="DB4" s="23" t="str">
        <f t="shared" ref="DB4:DB32" si="10">IF(COUNT(AO4:AP4),MAX(AO4:AP4),"")</f>
        <v/>
      </c>
      <c r="DC4" s="23" t="str">
        <f t="shared" ref="DC4:DC32" si="11">IF(COUNT(AU4:AV4),MAX(AU4:AV4),"")</f>
        <v/>
      </c>
      <c r="DD4" s="23" t="str">
        <f t="shared" ref="DD4:DD32" si="12">IF(COUNT(BA4:BB4),MAX(BA4:BB4),"")</f>
        <v/>
      </c>
      <c r="DE4" s="23" t="str">
        <f t="shared" ref="DE4:DE32" si="13">IF(COUNT(BG4:BH4),MAX(BG4:BH4),"")</f>
        <v/>
      </c>
      <c r="DF4" s="23" t="str">
        <f t="shared" ref="DF4:DF32" si="14">IF(COUNT(BM4:BN4),MAX(BM4:BN4),"")</f>
        <v/>
      </c>
      <c r="DG4" s="23" t="str">
        <f t="shared" ref="DG4:DG32" si="15">IF(COUNT(BS4:BT4),MAX(BS4:BT4),"")</f>
        <v/>
      </c>
      <c r="DH4" s="23" t="str">
        <f t="shared" ref="DH4:DH32" si="16">IF(COUNT(BY4:BZ4),MAX(BY4:BZ4),"")</f>
        <v/>
      </c>
      <c r="DI4" s="23" t="str">
        <f t="shared" ref="DI4:DI32" si="17">IF(COUNT(CE4:CF4),MAX(CE4:CF4),"")</f>
        <v/>
      </c>
      <c r="DJ4" s="23" t="str">
        <f t="shared" ref="DJ4:DJ32" si="18">IF(COUNT(CK4:CL4),MAX(CK4:CL4),"")</f>
        <v/>
      </c>
      <c r="DK4" s="23" t="str">
        <f t="shared" ref="DK4:DK32" si="19">IFERROR(INDEX($CV$2:$DJ$2,,MATCH(MAX($CV4:$DJ4),$CV4:$DJ4,0)),"")</f>
        <v xml:space="preserve">Membandingkan prisma, tabung, limas, kerucut, dan bola. </v>
      </c>
      <c r="DL4" s="23" t="str">
        <f t="shared" ref="DL4:DL32" si="20">IFERROR(INDEX($CV$2:$DJ$2,,MATCH(MIN($CV4:$DJ4),$CV4:$DJ4,0)),"")</f>
        <v xml:space="preserve"> Menjelaskan bangun ruang yang merupakan gabungan dari beberapa bangun ruang, serta luas permukaan dan volumenya </v>
      </c>
      <c r="DM4" s="31" t="str">
        <f>IF(DK4="","",LOOKUP(MAX($CV4:$DJ4),KKM!$C$11:$C$14,KKM!$E$11:$E$14)&amp;" "&amp;MTK!DK4&amp;"; "&amp;LOOKUP(MIN(MTK!CV4:DJ4),KKM!$C$11:$C$14,KKM!$E$11:$E$14)&amp;" "&amp;MTK!DL4)</f>
        <v xml:space="preserve">Memiliki kemampuan yang sangat baik dalam  Membandingkan prisma, tabung, limas, kerucut, dan bola. ; Memiliki kemampuan yang baik dalam   Menjelaskan bangun ruang yang merupakan gabungan dari beberapa bangun ruang, serta luas permukaan dan volumenya </v>
      </c>
      <c r="DO4" s="9" t="str">
        <f t="shared" ref="DO4:DO32" si="21">IF(COUNT(G4:I4),AVERAGE(G4:I4),"")</f>
        <v/>
      </c>
      <c r="DP4" s="9" t="str">
        <f t="shared" ref="DP4:DP32" si="22">IF(DP$2="","",AVERAGE(M4:O4))</f>
        <v/>
      </c>
      <c r="DQ4" s="9" t="str">
        <f t="shared" ref="DQ4:DQ32" si="23">IF(DQ$2="","",AVERAGE(S4:U4))</f>
        <v/>
      </c>
      <c r="DR4" s="9">
        <f t="shared" ref="DR4:DR32" si="24">IF(DR$2="","",AVERAGE(Y4:AA4))</f>
        <v>80</v>
      </c>
      <c r="DS4" s="9">
        <f t="shared" ref="DS4:DS32" si="25">IF(DS$2="","",AVERAGE(AE4:AG4))</f>
        <v>80</v>
      </c>
      <c r="DT4" s="9">
        <f t="shared" ref="DT4:DT32" si="26">IF(DT$2="","",IFERROR(AVERAGE(AK4:AM4),""))</f>
        <v>80</v>
      </c>
      <c r="DU4" s="9" t="str">
        <f t="shared" ref="DU4:DU32" si="27">IF(DU$2="","",IFERROR(AVERAGE(AQ4:AS4),""))</f>
        <v/>
      </c>
      <c r="DV4" s="9" t="str">
        <f t="shared" ref="DV4:DV32" si="28">IF(DV$2="","",IFERROR(AVERAGE(AW4:AY4),""))</f>
        <v/>
      </c>
      <c r="DW4" s="9" t="str">
        <f t="shared" ref="DW4:DW32" si="29">IFERROR(AVERAGE(BC4:BE4),"")</f>
        <v/>
      </c>
      <c r="DX4" s="9" t="str">
        <f t="shared" ref="DX4:DX32" si="30">IFERROR(AVERAGE(BI4:BK4),"")</f>
        <v/>
      </c>
      <c r="DY4" s="9" t="str">
        <f t="shared" ref="DY4:DY32" si="31">IFERROR(AVERAGE(BO4:BQ4),"")</f>
        <v/>
      </c>
      <c r="DZ4" s="9" t="str">
        <f t="shared" ref="DZ4:DZ32" si="32">IFERROR(AVERAGE(BU4:BW4),"")</f>
        <v/>
      </c>
      <c r="EA4" s="9" t="str">
        <f t="shared" ref="EA4:EA32" si="33">IFERROR(AVERAGE(CA4:CC4),"")</f>
        <v/>
      </c>
      <c r="EB4" s="9" t="str">
        <f t="shared" ref="EB4:EB32" si="34">IFERROR(AVERAGE(CG4:CI4),"")</f>
        <v/>
      </c>
      <c r="EC4" s="9" t="str">
        <f t="shared" ref="EC4:EC32" si="35">IFERROR(AVERAGE(CM4:CO4),"")</f>
        <v/>
      </c>
      <c r="ED4" s="9" t="str">
        <f t="shared" ref="ED4:ED32" si="36">IFERROR(INDEX($DO$2:$EC$2,,MATCH(MAX($DO4:$EC4),$DO4:$EC4,0)),"")</f>
        <v xml:space="preserve">Mengidentifikasi prisma, tabung, limas, kerucut, dan bola </v>
      </c>
      <c r="EE4" s="9" t="str">
        <f t="shared" ref="EE4:EE32" si="37">IFERROR(INDEX($DO$2:$EC$2,,MATCH(MIN($DO4:$EC4),$DO4:$EC4,0)),"")</f>
        <v xml:space="preserve">Mengidentifikasi prisma, tabung, limas, kerucut, dan bola </v>
      </c>
      <c r="EF4" s="31" t="str">
        <f>IFERROR(LOOKUP(MAX($DO4:$EC4),KKM!$C$11:$C$14,KKM!$F$11:$F$14),"")&amp;MTK!ED4&amp;"; "&amp;IFERROR(LOOKUP(MIN($DO4:$EC4),KKM!$C$11:$C$14,KKM!$F$11:$F$14),"")&amp;MTK!EE4</f>
        <v xml:space="preserve">Terampil dalam Mengidentifikasi prisma, tabung, limas, kerucut, dan bola ; Terampil dalam Mengidentifikasi prisma, tabung, limas, kerucut, dan bola </v>
      </c>
    </row>
    <row r="5" spans="1:136" ht="47.25" x14ac:dyDescent="0.25">
      <c r="A5" s="2">
        <v>3</v>
      </c>
      <c r="B5" s="3" t="str">
        <f t="shared" ca="1" si="0"/>
        <v>ANIES KALEELA</v>
      </c>
      <c r="C5" s="3" t="str">
        <f t="shared" ca="1" si="0"/>
        <v>0084872709</v>
      </c>
      <c r="D5" s="4" t="s">
        <v>197</v>
      </c>
      <c r="E5" s="5">
        <v>100</v>
      </c>
      <c r="F5" s="5"/>
      <c r="G5" s="5"/>
      <c r="H5" s="5"/>
      <c r="I5" s="5"/>
      <c r="J5" s="4" t="s">
        <v>202</v>
      </c>
      <c r="K5" s="5">
        <v>80</v>
      </c>
      <c r="L5" s="5"/>
      <c r="M5" s="5"/>
      <c r="N5" s="5"/>
      <c r="O5" s="5"/>
      <c r="P5" s="4" t="s">
        <v>198</v>
      </c>
      <c r="Q5" s="5">
        <v>100</v>
      </c>
      <c r="R5" s="5"/>
      <c r="S5" s="5"/>
      <c r="T5" s="5"/>
      <c r="U5" s="5"/>
      <c r="V5" s="4" t="s">
        <v>199</v>
      </c>
      <c r="W5" s="5"/>
      <c r="X5" s="5"/>
      <c r="Y5" s="5"/>
      <c r="Z5" s="5"/>
      <c r="AA5" s="5">
        <v>80</v>
      </c>
      <c r="AB5" s="4" t="s">
        <v>200</v>
      </c>
      <c r="AC5" s="5"/>
      <c r="AD5" s="5"/>
      <c r="AE5" s="5"/>
      <c r="AF5" s="5"/>
      <c r="AG5" s="5">
        <v>80</v>
      </c>
      <c r="AH5" s="4" t="s">
        <v>201</v>
      </c>
      <c r="AI5" s="5"/>
      <c r="AJ5" s="5"/>
      <c r="AK5" s="5"/>
      <c r="AL5" s="5"/>
      <c r="AM5" s="5">
        <v>100</v>
      </c>
      <c r="AN5" s="6"/>
      <c r="AO5" s="5"/>
      <c r="AP5" s="5"/>
      <c r="AQ5" s="5"/>
      <c r="AR5" s="5"/>
      <c r="AS5" s="5"/>
      <c r="AT5" s="4"/>
      <c r="AU5" s="5"/>
      <c r="AV5" s="5"/>
      <c r="AW5" s="5"/>
      <c r="AX5" s="5"/>
      <c r="AY5" s="5"/>
      <c r="AZ5" s="4"/>
      <c r="BA5" s="5"/>
      <c r="BB5" s="5"/>
      <c r="BC5" s="5"/>
      <c r="BD5" s="5"/>
      <c r="BE5" s="5"/>
      <c r="BF5" s="4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6">
        <f t="shared" si="2"/>
        <v>93.333333333333329</v>
      </c>
      <c r="CQ5" s="10">
        <f t="shared" si="3"/>
        <v>93.333333333333329</v>
      </c>
      <c r="CR5" s="10" t="str">
        <f t="shared" si="1"/>
        <v/>
      </c>
      <c r="CS5" s="10" t="str">
        <f t="shared" si="1"/>
        <v/>
      </c>
      <c r="CT5" s="10" t="str">
        <f t="shared" si="1"/>
        <v/>
      </c>
      <c r="CU5" s="10">
        <f t="shared" si="1"/>
        <v>86.666666666666671</v>
      </c>
      <c r="CV5" s="21">
        <f t="shared" si="4"/>
        <v>100</v>
      </c>
      <c r="CW5" s="21">
        <f t="shared" si="5"/>
        <v>80</v>
      </c>
      <c r="CX5" s="22">
        <f t="shared" si="6"/>
        <v>100</v>
      </c>
      <c r="CY5" s="22" t="str">
        <f t="shared" si="7"/>
        <v/>
      </c>
      <c r="CZ5" s="22" t="str">
        <f t="shared" si="8"/>
        <v/>
      </c>
      <c r="DA5" s="23" t="str">
        <f t="shared" si="9"/>
        <v/>
      </c>
      <c r="DB5" s="23" t="str">
        <f t="shared" si="10"/>
        <v/>
      </c>
      <c r="DC5" s="23" t="str">
        <f t="shared" si="11"/>
        <v/>
      </c>
      <c r="DD5" s="23" t="str">
        <f t="shared" si="12"/>
        <v/>
      </c>
      <c r="DE5" s="23" t="str">
        <f t="shared" si="13"/>
        <v/>
      </c>
      <c r="DF5" s="23" t="str">
        <f t="shared" si="14"/>
        <v/>
      </c>
      <c r="DG5" s="23" t="str">
        <f t="shared" si="15"/>
        <v/>
      </c>
      <c r="DH5" s="23" t="str">
        <f t="shared" si="16"/>
        <v/>
      </c>
      <c r="DI5" s="23" t="str">
        <f t="shared" si="17"/>
        <v/>
      </c>
      <c r="DJ5" s="23" t="str">
        <f t="shared" si="18"/>
        <v/>
      </c>
      <c r="DK5" s="23" t="str">
        <f t="shared" si="19"/>
        <v xml:space="preserve">Membandingkan prisma, tabung, limas, kerucut, dan bola. </v>
      </c>
      <c r="DL5" s="23" t="str">
        <f t="shared" si="20"/>
        <v xml:space="preserve"> Menjelaskan bangun ruang yang merupakan gabungan dari beberapa bangun ruang, serta luas permukaan dan volumenya </v>
      </c>
      <c r="DM5" s="31" t="str">
        <f>IF(DK5="","",LOOKUP(MAX($CV5:$DJ5),KKM!$C$11:$C$14,KKM!$E$11:$E$14)&amp;" "&amp;MTK!DK5&amp;"; "&amp;LOOKUP(MIN(MTK!CV5:DJ5),KKM!$C$11:$C$14,KKM!$E$11:$E$14)&amp;" "&amp;MTK!DL5)</f>
        <v xml:space="preserve">Memiliki kemampuan yang sangat baik dalam  Membandingkan prisma, tabung, limas, kerucut, dan bola. ; Memiliki kemampuan yang baik dalam   Menjelaskan bangun ruang yang merupakan gabungan dari beberapa bangun ruang, serta luas permukaan dan volumenya </v>
      </c>
      <c r="DO5" s="9" t="str">
        <f t="shared" si="21"/>
        <v/>
      </c>
      <c r="DP5" s="9" t="str">
        <f t="shared" si="22"/>
        <v/>
      </c>
      <c r="DQ5" s="9" t="str">
        <f t="shared" si="23"/>
        <v/>
      </c>
      <c r="DR5" s="9">
        <f t="shared" si="24"/>
        <v>80</v>
      </c>
      <c r="DS5" s="9">
        <f t="shared" si="25"/>
        <v>80</v>
      </c>
      <c r="DT5" s="9">
        <f t="shared" si="26"/>
        <v>100</v>
      </c>
      <c r="DU5" s="9" t="str">
        <f t="shared" si="27"/>
        <v/>
      </c>
      <c r="DV5" s="9" t="str">
        <f t="shared" si="28"/>
        <v/>
      </c>
      <c r="DW5" s="9" t="str">
        <f t="shared" si="29"/>
        <v/>
      </c>
      <c r="DX5" s="9" t="str">
        <f t="shared" si="30"/>
        <v/>
      </c>
      <c r="DY5" s="9" t="str">
        <f t="shared" si="31"/>
        <v/>
      </c>
      <c r="DZ5" s="9" t="str">
        <f t="shared" si="32"/>
        <v/>
      </c>
      <c r="EA5" s="9" t="str">
        <f t="shared" si="33"/>
        <v/>
      </c>
      <c r="EB5" s="9" t="str">
        <f t="shared" si="34"/>
        <v/>
      </c>
      <c r="EC5" s="9" t="str">
        <f t="shared" si="35"/>
        <v/>
      </c>
      <c r="ED5" s="9" t="str">
        <f t="shared" si="36"/>
        <v>Menyelesaikan masalah yang berkaitan dengan modus, median, dan mean dari data tunggal dalam penyelesaian masalah</v>
      </c>
      <c r="EE5" s="9" t="str">
        <f t="shared" si="37"/>
        <v xml:space="preserve">Mengidentifikasi prisma, tabung, limas, kerucut, dan bola </v>
      </c>
      <c r="EF5" s="31" t="str">
        <f>IFERROR(LOOKUP(MAX($DO5:$EC5),KKM!$C$11:$C$14,KKM!$F$11:$F$14),"")&amp;MTK!ED5&amp;"; "&amp;IFERROR(LOOKUP(MIN($DO5:$EC5),KKM!$C$11:$C$14,KKM!$F$11:$F$14),"")&amp;MTK!EE5</f>
        <v xml:space="preserve">Sangat terampil dalam Menyelesaikan masalah yang berkaitan dengan modus, median, dan mean dari data tunggal dalam penyelesaian masalah; Terampil dalam Mengidentifikasi prisma, tabung, limas, kerucut, dan bola </v>
      </c>
    </row>
    <row r="6" spans="1:136" ht="47.25" x14ac:dyDescent="0.25">
      <c r="A6" s="2">
        <v>4</v>
      </c>
      <c r="B6" s="3" t="str">
        <f t="shared" ca="1" si="0"/>
        <v>DEDI</v>
      </c>
      <c r="C6" s="3" t="str">
        <f t="shared" ca="1" si="0"/>
        <v>0077915208</v>
      </c>
      <c r="D6" s="4" t="s">
        <v>197</v>
      </c>
      <c r="E6" s="5">
        <v>100</v>
      </c>
      <c r="F6" s="5"/>
      <c r="G6" s="5"/>
      <c r="H6" s="5"/>
      <c r="I6" s="5"/>
      <c r="J6" s="4" t="s">
        <v>202</v>
      </c>
      <c r="K6" s="5">
        <v>80</v>
      </c>
      <c r="L6" s="5"/>
      <c r="M6" s="5"/>
      <c r="N6" s="5"/>
      <c r="O6" s="5"/>
      <c r="P6" s="4" t="s">
        <v>198</v>
      </c>
      <c r="Q6" s="5">
        <v>100</v>
      </c>
      <c r="R6" s="5"/>
      <c r="S6" s="5"/>
      <c r="T6" s="5"/>
      <c r="U6" s="5"/>
      <c r="V6" s="4" t="s">
        <v>199</v>
      </c>
      <c r="W6" s="5"/>
      <c r="X6" s="5"/>
      <c r="Y6" s="5"/>
      <c r="Z6" s="5"/>
      <c r="AA6" s="5">
        <v>80</v>
      </c>
      <c r="AB6" s="4" t="s">
        <v>200</v>
      </c>
      <c r="AC6" s="5"/>
      <c r="AD6" s="5"/>
      <c r="AE6" s="5"/>
      <c r="AF6" s="5"/>
      <c r="AG6" s="5">
        <v>80</v>
      </c>
      <c r="AH6" s="4" t="s">
        <v>201</v>
      </c>
      <c r="AI6" s="5"/>
      <c r="AJ6" s="5"/>
      <c r="AK6" s="5"/>
      <c r="AL6" s="5"/>
      <c r="AM6" s="5">
        <v>100</v>
      </c>
      <c r="AN6" s="6"/>
      <c r="AO6" s="5"/>
      <c r="AP6" s="5"/>
      <c r="AQ6" s="5"/>
      <c r="AR6" s="5"/>
      <c r="AS6" s="5"/>
      <c r="AT6" s="4"/>
      <c r="AU6" s="5"/>
      <c r="AV6" s="5"/>
      <c r="AW6" s="5"/>
      <c r="AX6" s="5"/>
      <c r="AY6" s="5"/>
      <c r="AZ6" s="4"/>
      <c r="BA6" s="5"/>
      <c r="BB6" s="5"/>
      <c r="BC6" s="5"/>
      <c r="BD6" s="5"/>
      <c r="BE6" s="5"/>
      <c r="BF6" s="4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6">
        <f t="shared" si="2"/>
        <v>93.333333333333329</v>
      </c>
      <c r="CQ6" s="10">
        <f t="shared" si="3"/>
        <v>93.333333333333329</v>
      </c>
      <c r="CR6" s="10" t="str">
        <f t="shared" si="1"/>
        <v/>
      </c>
      <c r="CS6" s="10" t="str">
        <f t="shared" si="1"/>
        <v/>
      </c>
      <c r="CT6" s="10" t="str">
        <f t="shared" si="1"/>
        <v/>
      </c>
      <c r="CU6" s="10">
        <f t="shared" si="1"/>
        <v>86.666666666666671</v>
      </c>
      <c r="CV6" s="21">
        <f t="shared" si="4"/>
        <v>100</v>
      </c>
      <c r="CW6" s="21">
        <f t="shared" si="5"/>
        <v>80</v>
      </c>
      <c r="CX6" s="22">
        <f t="shared" si="6"/>
        <v>100</v>
      </c>
      <c r="CY6" s="22" t="str">
        <f t="shared" si="7"/>
        <v/>
      </c>
      <c r="CZ6" s="22" t="str">
        <f t="shared" si="8"/>
        <v/>
      </c>
      <c r="DA6" s="23" t="str">
        <f t="shared" si="9"/>
        <v/>
      </c>
      <c r="DB6" s="23" t="str">
        <f t="shared" si="10"/>
        <v/>
      </c>
      <c r="DC6" s="23" t="str">
        <f t="shared" si="11"/>
        <v/>
      </c>
      <c r="DD6" s="23" t="str">
        <f t="shared" si="12"/>
        <v/>
      </c>
      <c r="DE6" s="23" t="str">
        <f t="shared" si="13"/>
        <v/>
      </c>
      <c r="DF6" s="23" t="str">
        <f t="shared" si="14"/>
        <v/>
      </c>
      <c r="DG6" s="23" t="str">
        <f t="shared" si="15"/>
        <v/>
      </c>
      <c r="DH6" s="23" t="str">
        <f t="shared" si="16"/>
        <v/>
      </c>
      <c r="DI6" s="23" t="str">
        <f t="shared" si="17"/>
        <v/>
      </c>
      <c r="DJ6" s="23" t="str">
        <f t="shared" si="18"/>
        <v/>
      </c>
      <c r="DK6" s="23" t="str">
        <f t="shared" si="19"/>
        <v xml:space="preserve">Membandingkan prisma, tabung, limas, kerucut, dan bola. </v>
      </c>
      <c r="DL6" s="23" t="str">
        <f t="shared" si="20"/>
        <v xml:space="preserve"> Menjelaskan bangun ruang yang merupakan gabungan dari beberapa bangun ruang, serta luas permukaan dan volumenya </v>
      </c>
      <c r="DM6" s="31" t="str">
        <f>IF(DK6="","",LOOKUP(MAX($CV6:$DJ6),KKM!$C$11:$C$14,KKM!$E$11:$E$14)&amp;" "&amp;MTK!DK6&amp;"; "&amp;LOOKUP(MIN(MTK!CV6:DJ6),KKM!$C$11:$C$14,KKM!$E$11:$E$14)&amp;" "&amp;MTK!DL6)</f>
        <v xml:space="preserve">Memiliki kemampuan yang sangat baik dalam  Membandingkan prisma, tabung, limas, kerucut, dan bola. ; Memiliki kemampuan yang baik dalam   Menjelaskan bangun ruang yang merupakan gabungan dari beberapa bangun ruang, serta luas permukaan dan volumenya </v>
      </c>
      <c r="DO6" s="9" t="str">
        <f t="shared" si="21"/>
        <v/>
      </c>
      <c r="DP6" s="9" t="str">
        <f t="shared" si="22"/>
        <v/>
      </c>
      <c r="DQ6" s="9" t="str">
        <f t="shared" si="23"/>
        <v/>
      </c>
      <c r="DR6" s="9">
        <f t="shared" si="24"/>
        <v>80</v>
      </c>
      <c r="DS6" s="9">
        <f t="shared" si="25"/>
        <v>80</v>
      </c>
      <c r="DT6" s="9">
        <f t="shared" si="26"/>
        <v>100</v>
      </c>
      <c r="DU6" s="9" t="str">
        <f t="shared" si="27"/>
        <v/>
      </c>
      <c r="DV6" s="9" t="str">
        <f t="shared" si="28"/>
        <v/>
      </c>
      <c r="DW6" s="9" t="str">
        <f t="shared" si="29"/>
        <v/>
      </c>
      <c r="DX6" s="9" t="str">
        <f t="shared" si="30"/>
        <v/>
      </c>
      <c r="DY6" s="9" t="str">
        <f t="shared" si="31"/>
        <v/>
      </c>
      <c r="DZ6" s="9" t="str">
        <f t="shared" si="32"/>
        <v/>
      </c>
      <c r="EA6" s="9" t="str">
        <f t="shared" si="33"/>
        <v/>
      </c>
      <c r="EB6" s="9" t="str">
        <f t="shared" si="34"/>
        <v/>
      </c>
      <c r="EC6" s="9" t="str">
        <f t="shared" si="35"/>
        <v/>
      </c>
      <c r="ED6" s="9" t="str">
        <f t="shared" si="36"/>
        <v>Menyelesaikan masalah yang berkaitan dengan modus, median, dan mean dari data tunggal dalam penyelesaian masalah</v>
      </c>
      <c r="EE6" s="9" t="str">
        <f t="shared" si="37"/>
        <v xml:space="preserve">Mengidentifikasi prisma, tabung, limas, kerucut, dan bola </v>
      </c>
      <c r="EF6" s="31" t="str">
        <f>IFERROR(LOOKUP(MAX($DO6:$EC6),KKM!$C$11:$C$14,KKM!$F$11:$F$14),"")&amp;MTK!ED6&amp;"; "&amp;IFERROR(LOOKUP(MIN($DO6:$EC6),KKM!$C$11:$C$14,KKM!$F$11:$F$14),"")&amp;MTK!EE6</f>
        <v xml:space="preserve">Sangat terampil dalam Menyelesaikan masalah yang berkaitan dengan modus, median, dan mean dari data tunggal dalam penyelesaian masalah; Terampil dalam Mengidentifikasi prisma, tabung, limas, kerucut, dan bola </v>
      </c>
    </row>
    <row r="7" spans="1:136" ht="47.25" x14ac:dyDescent="0.25">
      <c r="A7" s="2">
        <v>5</v>
      </c>
      <c r="B7" s="3" t="str">
        <f t="shared" ca="1" si="0"/>
        <v>DESWITA MAHARANI</v>
      </c>
      <c r="C7" s="3" t="str">
        <f t="shared" ca="1" si="0"/>
        <v>0093819661</v>
      </c>
      <c r="D7" s="4" t="s">
        <v>197</v>
      </c>
      <c r="E7" s="5">
        <v>100</v>
      </c>
      <c r="F7" s="5"/>
      <c r="G7" s="5"/>
      <c r="H7" s="5"/>
      <c r="I7" s="5"/>
      <c r="J7" s="4" t="s">
        <v>202</v>
      </c>
      <c r="K7" s="5">
        <v>80</v>
      </c>
      <c r="L7" s="5"/>
      <c r="M7" s="5"/>
      <c r="N7" s="5"/>
      <c r="O7" s="5"/>
      <c r="P7" s="4" t="s">
        <v>198</v>
      </c>
      <c r="Q7" s="5">
        <v>100</v>
      </c>
      <c r="R7" s="5"/>
      <c r="S7" s="5"/>
      <c r="T7" s="5"/>
      <c r="U7" s="5"/>
      <c r="V7" s="4" t="s">
        <v>199</v>
      </c>
      <c r="W7" s="5"/>
      <c r="X7" s="5"/>
      <c r="Y7" s="5"/>
      <c r="Z7" s="5"/>
      <c r="AA7" s="5">
        <v>80</v>
      </c>
      <c r="AB7" s="4" t="s">
        <v>200</v>
      </c>
      <c r="AC7" s="5"/>
      <c r="AD7" s="5"/>
      <c r="AE7" s="5"/>
      <c r="AF7" s="5"/>
      <c r="AG7" s="5">
        <v>80</v>
      </c>
      <c r="AH7" s="4" t="s">
        <v>201</v>
      </c>
      <c r="AI7" s="5"/>
      <c r="AJ7" s="5"/>
      <c r="AK7" s="5"/>
      <c r="AL7" s="5"/>
      <c r="AM7" s="5">
        <v>100</v>
      </c>
      <c r="AN7" s="6"/>
      <c r="AO7" s="5"/>
      <c r="AP7" s="5"/>
      <c r="AQ7" s="5"/>
      <c r="AR7" s="5"/>
      <c r="AS7" s="5"/>
      <c r="AT7" s="4"/>
      <c r="AU7" s="5"/>
      <c r="AV7" s="5"/>
      <c r="AW7" s="5"/>
      <c r="AX7" s="5"/>
      <c r="AY7" s="5"/>
      <c r="AZ7" s="4"/>
      <c r="BA7" s="5"/>
      <c r="BB7" s="5"/>
      <c r="BC7" s="5"/>
      <c r="BD7" s="5"/>
      <c r="BE7" s="5"/>
      <c r="BF7" s="4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6">
        <f t="shared" si="2"/>
        <v>93.333333333333329</v>
      </c>
      <c r="CQ7" s="10">
        <f t="shared" si="3"/>
        <v>93.333333333333329</v>
      </c>
      <c r="CR7" s="10" t="str">
        <f t="shared" si="1"/>
        <v/>
      </c>
      <c r="CS7" s="10" t="str">
        <f t="shared" si="1"/>
        <v/>
      </c>
      <c r="CT7" s="10" t="str">
        <f t="shared" si="1"/>
        <v/>
      </c>
      <c r="CU7" s="10">
        <f t="shared" si="1"/>
        <v>86.666666666666671</v>
      </c>
      <c r="CV7" s="21">
        <f t="shared" si="4"/>
        <v>100</v>
      </c>
      <c r="CW7" s="21">
        <f t="shared" si="5"/>
        <v>80</v>
      </c>
      <c r="CX7" s="22">
        <f t="shared" si="6"/>
        <v>100</v>
      </c>
      <c r="CY7" s="22" t="str">
        <f t="shared" si="7"/>
        <v/>
      </c>
      <c r="CZ7" s="22" t="str">
        <f t="shared" si="8"/>
        <v/>
      </c>
      <c r="DA7" s="23" t="str">
        <f t="shared" si="9"/>
        <v/>
      </c>
      <c r="DB7" s="23" t="str">
        <f t="shared" si="10"/>
        <v/>
      </c>
      <c r="DC7" s="23" t="str">
        <f t="shared" si="11"/>
        <v/>
      </c>
      <c r="DD7" s="23" t="str">
        <f t="shared" si="12"/>
        <v/>
      </c>
      <c r="DE7" s="23" t="str">
        <f t="shared" si="13"/>
        <v/>
      </c>
      <c r="DF7" s="23" t="str">
        <f t="shared" si="14"/>
        <v/>
      </c>
      <c r="DG7" s="23" t="str">
        <f t="shared" si="15"/>
        <v/>
      </c>
      <c r="DH7" s="23" t="str">
        <f t="shared" si="16"/>
        <v/>
      </c>
      <c r="DI7" s="23" t="str">
        <f t="shared" si="17"/>
        <v/>
      </c>
      <c r="DJ7" s="23" t="str">
        <f t="shared" si="18"/>
        <v/>
      </c>
      <c r="DK7" s="23" t="str">
        <f t="shared" si="19"/>
        <v xml:space="preserve">Membandingkan prisma, tabung, limas, kerucut, dan bola. </v>
      </c>
      <c r="DL7" s="23" t="str">
        <f t="shared" si="20"/>
        <v xml:space="preserve"> Menjelaskan bangun ruang yang merupakan gabungan dari beberapa bangun ruang, serta luas permukaan dan volumenya </v>
      </c>
      <c r="DM7" s="31" t="str">
        <f>IF(DK7="","",LOOKUP(MAX($CV7:$DJ7),KKM!$C$11:$C$14,KKM!$E$11:$E$14)&amp;" "&amp;MTK!DK7&amp;"; "&amp;LOOKUP(MIN(MTK!CV7:DJ7),KKM!$C$11:$C$14,KKM!$E$11:$E$14)&amp;" "&amp;MTK!DL7)</f>
        <v xml:space="preserve">Memiliki kemampuan yang sangat baik dalam  Membandingkan prisma, tabung, limas, kerucut, dan bola. ; Memiliki kemampuan yang baik dalam   Menjelaskan bangun ruang yang merupakan gabungan dari beberapa bangun ruang, serta luas permukaan dan volumenya </v>
      </c>
      <c r="DO7" s="9" t="str">
        <f t="shared" si="21"/>
        <v/>
      </c>
      <c r="DP7" s="9" t="str">
        <f t="shared" si="22"/>
        <v/>
      </c>
      <c r="DQ7" s="9" t="str">
        <f t="shared" si="23"/>
        <v/>
      </c>
      <c r="DR7" s="9">
        <f t="shared" si="24"/>
        <v>80</v>
      </c>
      <c r="DS7" s="9">
        <f t="shared" si="25"/>
        <v>80</v>
      </c>
      <c r="DT7" s="9">
        <f t="shared" si="26"/>
        <v>100</v>
      </c>
      <c r="DU7" s="9" t="str">
        <f t="shared" si="27"/>
        <v/>
      </c>
      <c r="DV7" s="9" t="str">
        <f t="shared" si="28"/>
        <v/>
      </c>
      <c r="DW7" s="9" t="str">
        <f t="shared" si="29"/>
        <v/>
      </c>
      <c r="DX7" s="9" t="str">
        <f t="shared" si="30"/>
        <v/>
      </c>
      <c r="DY7" s="9" t="str">
        <f t="shared" si="31"/>
        <v/>
      </c>
      <c r="DZ7" s="9" t="str">
        <f t="shared" si="32"/>
        <v/>
      </c>
      <c r="EA7" s="9" t="str">
        <f t="shared" si="33"/>
        <v/>
      </c>
      <c r="EB7" s="9" t="str">
        <f t="shared" si="34"/>
        <v/>
      </c>
      <c r="EC7" s="9" t="str">
        <f t="shared" si="35"/>
        <v/>
      </c>
      <c r="ED7" s="9" t="str">
        <f t="shared" si="36"/>
        <v>Menyelesaikan masalah yang berkaitan dengan modus, median, dan mean dari data tunggal dalam penyelesaian masalah</v>
      </c>
      <c r="EE7" s="9" t="str">
        <f t="shared" si="37"/>
        <v xml:space="preserve">Mengidentifikasi prisma, tabung, limas, kerucut, dan bola </v>
      </c>
      <c r="EF7" s="31" t="str">
        <f>IFERROR(LOOKUP(MAX($DO7:$EC7),KKM!$C$11:$C$14,KKM!$F$11:$F$14),"")&amp;MTK!ED7&amp;"; "&amp;IFERROR(LOOKUP(MIN($DO7:$EC7),KKM!$C$11:$C$14,KKM!$F$11:$F$14),"")&amp;MTK!EE7</f>
        <v xml:space="preserve">Sangat terampil dalam Menyelesaikan masalah yang berkaitan dengan modus, median, dan mean dari data tunggal dalam penyelesaian masalah; Terampil dalam Mengidentifikasi prisma, tabung, limas, kerucut, dan bola </v>
      </c>
    </row>
    <row r="8" spans="1:136" ht="47.25" x14ac:dyDescent="0.25">
      <c r="A8" s="2">
        <v>6</v>
      </c>
      <c r="B8" s="3" t="str">
        <f t="shared" ca="1" si="0"/>
        <v>DIMAZ RADITHYA SHARIQUE</v>
      </c>
      <c r="C8" s="3" t="str">
        <f t="shared" ca="1" si="0"/>
        <v>0091258806</v>
      </c>
      <c r="D8" s="4" t="s">
        <v>197</v>
      </c>
      <c r="E8" s="5">
        <v>100</v>
      </c>
      <c r="F8" s="5"/>
      <c r="G8" s="5"/>
      <c r="H8" s="5"/>
      <c r="I8" s="5"/>
      <c r="J8" s="4" t="s">
        <v>202</v>
      </c>
      <c r="K8" s="5">
        <v>80</v>
      </c>
      <c r="L8" s="5"/>
      <c r="M8" s="5"/>
      <c r="N8" s="5"/>
      <c r="O8" s="5"/>
      <c r="P8" s="4" t="s">
        <v>198</v>
      </c>
      <c r="Q8" s="5">
        <v>100</v>
      </c>
      <c r="R8" s="5"/>
      <c r="S8" s="5"/>
      <c r="T8" s="5"/>
      <c r="U8" s="5"/>
      <c r="V8" s="4" t="s">
        <v>199</v>
      </c>
      <c r="W8" s="5"/>
      <c r="X8" s="5"/>
      <c r="Y8" s="5"/>
      <c r="Z8" s="5"/>
      <c r="AA8" s="5">
        <v>80</v>
      </c>
      <c r="AB8" s="4" t="s">
        <v>200</v>
      </c>
      <c r="AC8" s="5"/>
      <c r="AD8" s="5"/>
      <c r="AE8" s="5"/>
      <c r="AF8" s="5"/>
      <c r="AG8" s="5">
        <v>80</v>
      </c>
      <c r="AH8" s="4" t="s">
        <v>201</v>
      </c>
      <c r="AI8" s="5"/>
      <c r="AJ8" s="5"/>
      <c r="AK8" s="5"/>
      <c r="AL8" s="5"/>
      <c r="AM8" s="5">
        <v>100</v>
      </c>
      <c r="AN8" s="6"/>
      <c r="AO8" s="5"/>
      <c r="AP8" s="5"/>
      <c r="AQ8" s="5"/>
      <c r="AR8" s="5"/>
      <c r="AS8" s="5"/>
      <c r="AT8" s="4"/>
      <c r="AU8" s="5"/>
      <c r="AV8" s="5"/>
      <c r="AW8" s="5"/>
      <c r="AX8" s="5"/>
      <c r="AY8" s="5"/>
      <c r="AZ8" s="4"/>
      <c r="BA8" s="5"/>
      <c r="BB8" s="5"/>
      <c r="BC8" s="5"/>
      <c r="BD8" s="5"/>
      <c r="BE8" s="5"/>
      <c r="BF8" s="4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6">
        <f t="shared" si="2"/>
        <v>93.333333333333329</v>
      </c>
      <c r="CQ8" s="10">
        <f t="shared" si="3"/>
        <v>93.333333333333329</v>
      </c>
      <c r="CR8" s="10" t="str">
        <f t="shared" si="1"/>
        <v/>
      </c>
      <c r="CS8" s="10" t="str">
        <f t="shared" si="1"/>
        <v/>
      </c>
      <c r="CT8" s="10" t="str">
        <f t="shared" si="1"/>
        <v/>
      </c>
      <c r="CU8" s="10">
        <f t="shared" si="1"/>
        <v>86.666666666666671</v>
      </c>
      <c r="CV8" s="21">
        <f t="shared" si="4"/>
        <v>100</v>
      </c>
      <c r="CW8" s="21">
        <f t="shared" si="5"/>
        <v>80</v>
      </c>
      <c r="CX8" s="22">
        <f t="shared" si="6"/>
        <v>100</v>
      </c>
      <c r="CY8" s="22" t="str">
        <f t="shared" si="7"/>
        <v/>
      </c>
      <c r="CZ8" s="22" t="str">
        <f t="shared" si="8"/>
        <v/>
      </c>
      <c r="DA8" s="23" t="str">
        <f t="shared" si="9"/>
        <v/>
      </c>
      <c r="DB8" s="23" t="str">
        <f t="shared" si="10"/>
        <v/>
      </c>
      <c r="DC8" s="23" t="str">
        <f t="shared" si="11"/>
        <v/>
      </c>
      <c r="DD8" s="23" t="str">
        <f t="shared" si="12"/>
        <v/>
      </c>
      <c r="DE8" s="23" t="str">
        <f t="shared" si="13"/>
        <v/>
      </c>
      <c r="DF8" s="23" t="str">
        <f t="shared" si="14"/>
        <v/>
      </c>
      <c r="DG8" s="23" t="str">
        <f t="shared" si="15"/>
        <v/>
      </c>
      <c r="DH8" s="23" t="str">
        <f t="shared" si="16"/>
        <v/>
      </c>
      <c r="DI8" s="23" t="str">
        <f t="shared" si="17"/>
        <v/>
      </c>
      <c r="DJ8" s="23" t="str">
        <f t="shared" si="18"/>
        <v/>
      </c>
      <c r="DK8" s="23" t="str">
        <f t="shared" si="19"/>
        <v xml:space="preserve">Membandingkan prisma, tabung, limas, kerucut, dan bola. </v>
      </c>
      <c r="DL8" s="23" t="str">
        <f t="shared" si="20"/>
        <v xml:space="preserve"> Menjelaskan bangun ruang yang merupakan gabungan dari beberapa bangun ruang, serta luas permukaan dan volumenya </v>
      </c>
      <c r="DM8" s="31" t="str">
        <f>IF(DK8="","",LOOKUP(MAX($CV8:$DJ8),KKM!$C$11:$C$14,KKM!$E$11:$E$14)&amp;" "&amp;MTK!DK8&amp;"; "&amp;LOOKUP(MIN(MTK!CV8:DJ8),KKM!$C$11:$C$14,KKM!$E$11:$E$14)&amp;" "&amp;MTK!DL8)</f>
        <v xml:space="preserve">Memiliki kemampuan yang sangat baik dalam  Membandingkan prisma, tabung, limas, kerucut, dan bola. ; Memiliki kemampuan yang baik dalam   Menjelaskan bangun ruang yang merupakan gabungan dari beberapa bangun ruang, serta luas permukaan dan volumenya </v>
      </c>
      <c r="DO8" s="9" t="str">
        <f t="shared" si="21"/>
        <v/>
      </c>
      <c r="DP8" s="9" t="str">
        <f t="shared" si="22"/>
        <v/>
      </c>
      <c r="DQ8" s="9" t="str">
        <f t="shared" si="23"/>
        <v/>
      </c>
      <c r="DR8" s="9">
        <f t="shared" si="24"/>
        <v>80</v>
      </c>
      <c r="DS8" s="9">
        <f t="shared" si="25"/>
        <v>80</v>
      </c>
      <c r="DT8" s="9">
        <f t="shared" si="26"/>
        <v>100</v>
      </c>
      <c r="DU8" s="9" t="str">
        <f t="shared" si="27"/>
        <v/>
      </c>
      <c r="DV8" s="9" t="str">
        <f t="shared" si="28"/>
        <v/>
      </c>
      <c r="DW8" s="9" t="str">
        <f t="shared" si="29"/>
        <v/>
      </c>
      <c r="DX8" s="9" t="str">
        <f t="shared" si="30"/>
        <v/>
      </c>
      <c r="DY8" s="9" t="str">
        <f t="shared" si="31"/>
        <v/>
      </c>
      <c r="DZ8" s="9" t="str">
        <f t="shared" si="32"/>
        <v/>
      </c>
      <c r="EA8" s="9" t="str">
        <f t="shared" si="33"/>
        <v/>
      </c>
      <c r="EB8" s="9" t="str">
        <f t="shared" si="34"/>
        <v/>
      </c>
      <c r="EC8" s="9" t="str">
        <f t="shared" si="35"/>
        <v/>
      </c>
      <c r="ED8" s="9" t="str">
        <f t="shared" si="36"/>
        <v>Menyelesaikan masalah yang berkaitan dengan modus, median, dan mean dari data tunggal dalam penyelesaian masalah</v>
      </c>
      <c r="EE8" s="9" t="str">
        <f t="shared" si="37"/>
        <v xml:space="preserve">Mengidentifikasi prisma, tabung, limas, kerucut, dan bola </v>
      </c>
      <c r="EF8" s="31" t="str">
        <f>IFERROR(LOOKUP(MAX($DO8:$EC8),KKM!$C$11:$C$14,KKM!$F$11:$F$14),"")&amp;MTK!ED8&amp;"; "&amp;IFERROR(LOOKUP(MIN($DO8:$EC8),KKM!$C$11:$C$14,KKM!$F$11:$F$14),"")&amp;MTK!EE8</f>
        <v xml:space="preserve">Sangat terampil dalam Menyelesaikan masalah yang berkaitan dengan modus, median, dan mean dari data tunggal dalam penyelesaian masalah; Terampil dalam Mengidentifikasi prisma, tabung, limas, kerucut, dan bola </v>
      </c>
    </row>
    <row r="9" spans="1:136" ht="47.25" x14ac:dyDescent="0.25">
      <c r="A9" s="2">
        <v>7</v>
      </c>
      <c r="B9" s="3" t="str">
        <f t="shared" ca="1" si="0"/>
        <v>DONI TATA</v>
      </c>
      <c r="C9" s="3" t="str">
        <f t="shared" ca="1" si="0"/>
        <v>0073283695</v>
      </c>
      <c r="D9" s="4" t="s">
        <v>197</v>
      </c>
      <c r="E9" s="5">
        <v>100</v>
      </c>
      <c r="F9" s="5"/>
      <c r="G9" s="5"/>
      <c r="H9" s="5"/>
      <c r="I9" s="5"/>
      <c r="J9" s="4" t="s">
        <v>202</v>
      </c>
      <c r="K9" s="5">
        <v>80</v>
      </c>
      <c r="L9" s="5"/>
      <c r="M9" s="5"/>
      <c r="N9" s="5"/>
      <c r="O9" s="5"/>
      <c r="P9" s="4" t="s">
        <v>198</v>
      </c>
      <c r="Q9" s="5">
        <v>100</v>
      </c>
      <c r="R9" s="5"/>
      <c r="S9" s="5"/>
      <c r="T9" s="5"/>
      <c r="U9" s="5"/>
      <c r="V9" s="4" t="s">
        <v>199</v>
      </c>
      <c r="W9" s="5"/>
      <c r="X9" s="5"/>
      <c r="Y9" s="5"/>
      <c r="Z9" s="5"/>
      <c r="AA9" s="5">
        <v>80</v>
      </c>
      <c r="AB9" s="4" t="s">
        <v>200</v>
      </c>
      <c r="AC9" s="5"/>
      <c r="AD9" s="5"/>
      <c r="AE9" s="5"/>
      <c r="AF9" s="5"/>
      <c r="AG9" s="5">
        <v>80</v>
      </c>
      <c r="AH9" s="4" t="s">
        <v>201</v>
      </c>
      <c r="AI9" s="5"/>
      <c r="AJ9" s="5"/>
      <c r="AK9" s="5"/>
      <c r="AL9" s="5"/>
      <c r="AM9" s="5">
        <v>100</v>
      </c>
      <c r="AN9" s="6"/>
      <c r="AO9" s="5"/>
      <c r="AP9" s="5"/>
      <c r="AQ9" s="5"/>
      <c r="AR9" s="5"/>
      <c r="AS9" s="5"/>
      <c r="AT9" s="4"/>
      <c r="AU9" s="5"/>
      <c r="AV9" s="5"/>
      <c r="AW9" s="5"/>
      <c r="AX9" s="5"/>
      <c r="AY9" s="5"/>
      <c r="AZ9" s="4"/>
      <c r="BA9" s="5"/>
      <c r="BB9" s="5"/>
      <c r="BC9" s="5"/>
      <c r="BD9" s="5"/>
      <c r="BE9" s="5"/>
      <c r="BF9" s="4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6">
        <f t="shared" si="2"/>
        <v>93.333333333333329</v>
      </c>
      <c r="CQ9" s="10">
        <f t="shared" si="3"/>
        <v>93.333333333333329</v>
      </c>
      <c r="CR9" s="10" t="str">
        <f t="shared" si="1"/>
        <v/>
      </c>
      <c r="CS9" s="10" t="str">
        <f t="shared" si="1"/>
        <v/>
      </c>
      <c r="CT9" s="10" t="str">
        <f t="shared" si="1"/>
        <v/>
      </c>
      <c r="CU9" s="10">
        <f t="shared" si="1"/>
        <v>86.666666666666671</v>
      </c>
      <c r="CV9" s="21">
        <f t="shared" si="4"/>
        <v>100</v>
      </c>
      <c r="CW9" s="21">
        <f t="shared" si="5"/>
        <v>80</v>
      </c>
      <c r="CX9" s="22">
        <f t="shared" si="6"/>
        <v>100</v>
      </c>
      <c r="CY9" s="22" t="str">
        <f t="shared" si="7"/>
        <v/>
      </c>
      <c r="CZ9" s="22" t="str">
        <f t="shared" si="8"/>
        <v/>
      </c>
      <c r="DA9" s="23" t="str">
        <f t="shared" si="9"/>
        <v/>
      </c>
      <c r="DB9" s="23" t="str">
        <f t="shared" si="10"/>
        <v/>
      </c>
      <c r="DC9" s="23" t="str">
        <f t="shared" si="11"/>
        <v/>
      </c>
      <c r="DD9" s="23" t="str">
        <f t="shared" si="12"/>
        <v/>
      </c>
      <c r="DE9" s="23" t="str">
        <f t="shared" si="13"/>
        <v/>
      </c>
      <c r="DF9" s="23" t="str">
        <f t="shared" si="14"/>
        <v/>
      </c>
      <c r="DG9" s="23" t="str">
        <f t="shared" si="15"/>
        <v/>
      </c>
      <c r="DH9" s="23" t="str">
        <f t="shared" si="16"/>
        <v/>
      </c>
      <c r="DI9" s="23" t="str">
        <f t="shared" si="17"/>
        <v/>
      </c>
      <c r="DJ9" s="23" t="str">
        <f t="shared" si="18"/>
        <v/>
      </c>
      <c r="DK9" s="23" t="str">
        <f t="shared" si="19"/>
        <v xml:space="preserve">Membandingkan prisma, tabung, limas, kerucut, dan bola. </v>
      </c>
      <c r="DL9" s="23" t="str">
        <f t="shared" si="20"/>
        <v xml:space="preserve"> Menjelaskan bangun ruang yang merupakan gabungan dari beberapa bangun ruang, serta luas permukaan dan volumenya </v>
      </c>
      <c r="DM9" s="31" t="str">
        <f>IF(DK9="","",LOOKUP(MAX($CV9:$DJ9),KKM!$C$11:$C$14,KKM!$E$11:$E$14)&amp;" "&amp;MTK!DK9&amp;"; "&amp;LOOKUP(MIN(MTK!CV9:DJ9),KKM!$C$11:$C$14,KKM!$E$11:$E$14)&amp;" "&amp;MTK!DL9)</f>
        <v xml:space="preserve">Memiliki kemampuan yang sangat baik dalam  Membandingkan prisma, tabung, limas, kerucut, dan bola. ; Memiliki kemampuan yang baik dalam   Menjelaskan bangun ruang yang merupakan gabungan dari beberapa bangun ruang, serta luas permukaan dan volumenya </v>
      </c>
      <c r="DO9" s="9" t="str">
        <f t="shared" si="21"/>
        <v/>
      </c>
      <c r="DP9" s="9" t="str">
        <f t="shared" si="22"/>
        <v/>
      </c>
      <c r="DQ9" s="9" t="str">
        <f t="shared" si="23"/>
        <v/>
      </c>
      <c r="DR9" s="9">
        <f t="shared" si="24"/>
        <v>80</v>
      </c>
      <c r="DS9" s="9">
        <f t="shared" si="25"/>
        <v>80</v>
      </c>
      <c r="DT9" s="9">
        <f t="shared" si="26"/>
        <v>100</v>
      </c>
      <c r="DU9" s="9" t="str">
        <f t="shared" si="27"/>
        <v/>
      </c>
      <c r="DV9" s="9" t="str">
        <f t="shared" si="28"/>
        <v/>
      </c>
      <c r="DW9" s="9" t="str">
        <f t="shared" si="29"/>
        <v/>
      </c>
      <c r="DX9" s="9" t="str">
        <f t="shared" si="30"/>
        <v/>
      </c>
      <c r="DY9" s="9" t="str">
        <f t="shared" si="31"/>
        <v/>
      </c>
      <c r="DZ9" s="9" t="str">
        <f t="shared" si="32"/>
        <v/>
      </c>
      <c r="EA9" s="9" t="str">
        <f t="shared" si="33"/>
        <v/>
      </c>
      <c r="EB9" s="9" t="str">
        <f t="shared" si="34"/>
        <v/>
      </c>
      <c r="EC9" s="9" t="str">
        <f t="shared" si="35"/>
        <v/>
      </c>
      <c r="ED9" s="9" t="str">
        <f t="shared" si="36"/>
        <v>Menyelesaikan masalah yang berkaitan dengan modus, median, dan mean dari data tunggal dalam penyelesaian masalah</v>
      </c>
      <c r="EE9" s="9" t="str">
        <f t="shared" si="37"/>
        <v xml:space="preserve">Mengidentifikasi prisma, tabung, limas, kerucut, dan bola </v>
      </c>
      <c r="EF9" s="31" t="str">
        <f>IFERROR(LOOKUP(MAX($DO9:$EC9),KKM!$C$11:$C$14,KKM!$F$11:$F$14),"")&amp;MTK!ED9&amp;"; "&amp;IFERROR(LOOKUP(MIN($DO9:$EC9),KKM!$C$11:$C$14,KKM!$F$11:$F$14),"")&amp;MTK!EE9</f>
        <v xml:space="preserve">Sangat terampil dalam Menyelesaikan masalah yang berkaitan dengan modus, median, dan mean dari data tunggal dalam penyelesaian masalah; Terampil dalam Mengidentifikasi prisma, tabung, limas, kerucut, dan bola </v>
      </c>
    </row>
    <row r="10" spans="1:136" ht="47.25" x14ac:dyDescent="0.25">
      <c r="A10" s="2">
        <v>8</v>
      </c>
      <c r="B10" s="3" t="str">
        <f t="shared" ca="1" si="0"/>
        <v>HAYKAL ZAQUAN</v>
      </c>
      <c r="C10" s="3" t="str">
        <f t="shared" ca="1" si="0"/>
        <v>0085416711</v>
      </c>
      <c r="D10" s="4" t="s">
        <v>197</v>
      </c>
      <c r="E10" s="5">
        <v>100</v>
      </c>
      <c r="F10" s="5"/>
      <c r="G10" s="5"/>
      <c r="H10" s="5"/>
      <c r="I10" s="5"/>
      <c r="J10" s="4" t="s">
        <v>202</v>
      </c>
      <c r="K10" s="5">
        <v>80</v>
      </c>
      <c r="L10" s="5"/>
      <c r="M10" s="5"/>
      <c r="N10" s="5"/>
      <c r="O10" s="5"/>
      <c r="P10" s="4" t="s">
        <v>198</v>
      </c>
      <c r="Q10" s="5">
        <v>100</v>
      </c>
      <c r="R10" s="5"/>
      <c r="S10" s="5"/>
      <c r="T10" s="5"/>
      <c r="U10" s="5"/>
      <c r="V10" s="4" t="s">
        <v>199</v>
      </c>
      <c r="W10" s="5"/>
      <c r="X10" s="5"/>
      <c r="Y10" s="5"/>
      <c r="Z10" s="5"/>
      <c r="AA10" s="5">
        <v>80</v>
      </c>
      <c r="AB10" s="4" t="s">
        <v>200</v>
      </c>
      <c r="AC10" s="5"/>
      <c r="AD10" s="5"/>
      <c r="AE10" s="5"/>
      <c r="AF10" s="5"/>
      <c r="AG10" s="5">
        <v>80</v>
      </c>
      <c r="AH10" s="4" t="s">
        <v>201</v>
      </c>
      <c r="AI10" s="5"/>
      <c r="AJ10" s="5"/>
      <c r="AK10" s="5"/>
      <c r="AL10" s="5"/>
      <c r="AM10" s="5">
        <v>100</v>
      </c>
      <c r="AN10" s="6"/>
      <c r="AO10" s="5"/>
      <c r="AP10" s="5"/>
      <c r="AQ10" s="5"/>
      <c r="AR10" s="5"/>
      <c r="AS10" s="5"/>
      <c r="AT10" s="4"/>
      <c r="AU10" s="5"/>
      <c r="AV10" s="5"/>
      <c r="AW10" s="5"/>
      <c r="AX10" s="5"/>
      <c r="AY10" s="5"/>
      <c r="AZ10" s="4"/>
      <c r="BA10" s="5"/>
      <c r="BB10" s="5"/>
      <c r="BC10" s="5"/>
      <c r="BD10" s="5"/>
      <c r="BE10" s="5"/>
      <c r="BF10" s="4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6">
        <f t="shared" si="2"/>
        <v>93.333333333333329</v>
      </c>
      <c r="CQ10" s="10">
        <f t="shared" si="3"/>
        <v>93.333333333333329</v>
      </c>
      <c r="CR10" s="10" t="str">
        <f t="shared" si="1"/>
        <v/>
      </c>
      <c r="CS10" s="10" t="str">
        <f t="shared" si="1"/>
        <v/>
      </c>
      <c r="CT10" s="10" t="str">
        <f t="shared" si="1"/>
        <v/>
      </c>
      <c r="CU10" s="10">
        <f t="shared" si="1"/>
        <v>86.666666666666671</v>
      </c>
      <c r="CV10" s="21">
        <f t="shared" si="4"/>
        <v>100</v>
      </c>
      <c r="CW10" s="21">
        <f t="shared" si="5"/>
        <v>80</v>
      </c>
      <c r="CX10" s="22">
        <f t="shared" si="6"/>
        <v>100</v>
      </c>
      <c r="CY10" s="22" t="str">
        <f t="shared" si="7"/>
        <v/>
      </c>
      <c r="CZ10" s="22" t="str">
        <f t="shared" si="8"/>
        <v/>
      </c>
      <c r="DA10" s="23" t="str">
        <f t="shared" si="9"/>
        <v/>
      </c>
      <c r="DB10" s="23" t="str">
        <f t="shared" si="10"/>
        <v/>
      </c>
      <c r="DC10" s="23" t="str">
        <f t="shared" si="11"/>
        <v/>
      </c>
      <c r="DD10" s="23" t="str">
        <f t="shared" si="12"/>
        <v/>
      </c>
      <c r="DE10" s="23" t="str">
        <f t="shared" si="13"/>
        <v/>
      </c>
      <c r="DF10" s="23" t="str">
        <f t="shared" si="14"/>
        <v/>
      </c>
      <c r="DG10" s="23" t="str">
        <f t="shared" si="15"/>
        <v/>
      </c>
      <c r="DH10" s="23" t="str">
        <f t="shared" si="16"/>
        <v/>
      </c>
      <c r="DI10" s="23" t="str">
        <f t="shared" si="17"/>
        <v/>
      </c>
      <c r="DJ10" s="23" t="str">
        <f t="shared" si="18"/>
        <v/>
      </c>
      <c r="DK10" s="23" t="str">
        <f t="shared" si="19"/>
        <v xml:space="preserve">Membandingkan prisma, tabung, limas, kerucut, dan bola. </v>
      </c>
      <c r="DL10" s="23" t="str">
        <f t="shared" si="20"/>
        <v xml:space="preserve"> Menjelaskan bangun ruang yang merupakan gabungan dari beberapa bangun ruang, serta luas permukaan dan volumenya </v>
      </c>
      <c r="DM10" s="31" t="str">
        <f>IF(DK10="","",LOOKUP(MAX($CV10:$DJ10),KKM!$C$11:$C$14,KKM!$E$11:$E$14)&amp;" "&amp;MTK!DK10&amp;"; "&amp;LOOKUP(MIN(MTK!CV10:DJ10),KKM!$C$11:$C$14,KKM!$E$11:$E$14)&amp;" "&amp;MTK!DL10)</f>
        <v xml:space="preserve">Memiliki kemampuan yang sangat baik dalam  Membandingkan prisma, tabung, limas, kerucut, dan bola. ; Memiliki kemampuan yang baik dalam   Menjelaskan bangun ruang yang merupakan gabungan dari beberapa bangun ruang, serta luas permukaan dan volumenya </v>
      </c>
      <c r="DO10" s="9" t="str">
        <f t="shared" si="21"/>
        <v/>
      </c>
      <c r="DP10" s="9" t="str">
        <f t="shared" si="22"/>
        <v/>
      </c>
      <c r="DQ10" s="9" t="str">
        <f t="shared" si="23"/>
        <v/>
      </c>
      <c r="DR10" s="9">
        <f t="shared" si="24"/>
        <v>80</v>
      </c>
      <c r="DS10" s="9">
        <f t="shared" si="25"/>
        <v>80</v>
      </c>
      <c r="DT10" s="9">
        <f t="shared" si="26"/>
        <v>100</v>
      </c>
      <c r="DU10" s="9" t="str">
        <f t="shared" si="27"/>
        <v/>
      </c>
      <c r="DV10" s="9" t="str">
        <f t="shared" si="28"/>
        <v/>
      </c>
      <c r="DW10" s="9" t="str">
        <f t="shared" si="29"/>
        <v/>
      </c>
      <c r="DX10" s="9" t="str">
        <f t="shared" si="30"/>
        <v/>
      </c>
      <c r="DY10" s="9" t="str">
        <f t="shared" si="31"/>
        <v/>
      </c>
      <c r="DZ10" s="9" t="str">
        <f t="shared" si="32"/>
        <v/>
      </c>
      <c r="EA10" s="9" t="str">
        <f t="shared" si="33"/>
        <v/>
      </c>
      <c r="EB10" s="9" t="str">
        <f t="shared" si="34"/>
        <v/>
      </c>
      <c r="EC10" s="9" t="str">
        <f t="shared" si="35"/>
        <v/>
      </c>
      <c r="ED10" s="9" t="str">
        <f t="shared" si="36"/>
        <v>Menyelesaikan masalah yang berkaitan dengan modus, median, dan mean dari data tunggal dalam penyelesaian masalah</v>
      </c>
      <c r="EE10" s="9" t="str">
        <f t="shared" si="37"/>
        <v xml:space="preserve">Mengidentifikasi prisma, tabung, limas, kerucut, dan bola </v>
      </c>
      <c r="EF10" s="31" t="str">
        <f>IFERROR(LOOKUP(MAX($DO10:$EC10),KKM!$C$11:$C$14,KKM!$F$11:$F$14),"")&amp;MTK!ED10&amp;"; "&amp;IFERROR(LOOKUP(MIN($DO10:$EC10),KKM!$C$11:$C$14,KKM!$F$11:$F$14),"")&amp;MTK!EE10</f>
        <v xml:space="preserve">Sangat terampil dalam Menyelesaikan masalah yang berkaitan dengan modus, median, dan mean dari data tunggal dalam penyelesaian masalah; Terampil dalam Mengidentifikasi prisma, tabung, limas, kerucut, dan bola </v>
      </c>
    </row>
    <row r="11" spans="1:136" ht="47.25" x14ac:dyDescent="0.25">
      <c r="A11" s="2">
        <v>9</v>
      </c>
      <c r="B11" s="3" t="str">
        <f t="shared" ca="1" si="0"/>
        <v>LAILATUL ULYA MAULIDIA</v>
      </c>
      <c r="C11" s="3" t="str">
        <f t="shared" ca="1" si="0"/>
        <v>0093750930</v>
      </c>
      <c r="D11" s="4" t="s">
        <v>197</v>
      </c>
      <c r="E11" s="5">
        <v>100</v>
      </c>
      <c r="F11" s="5"/>
      <c r="G11" s="5"/>
      <c r="H11" s="5"/>
      <c r="I11" s="5"/>
      <c r="J11" s="4" t="s">
        <v>202</v>
      </c>
      <c r="K11" s="5">
        <v>80</v>
      </c>
      <c r="L11" s="5"/>
      <c r="M11" s="5"/>
      <c r="N11" s="5"/>
      <c r="O11" s="5"/>
      <c r="P11" s="4" t="s">
        <v>198</v>
      </c>
      <c r="Q11" s="5">
        <v>100</v>
      </c>
      <c r="R11" s="5"/>
      <c r="S11" s="5"/>
      <c r="T11" s="5"/>
      <c r="U11" s="5"/>
      <c r="V11" s="4" t="s">
        <v>199</v>
      </c>
      <c r="W11" s="5"/>
      <c r="X11" s="5"/>
      <c r="Y11" s="5"/>
      <c r="Z11" s="5"/>
      <c r="AA11" s="5">
        <v>80</v>
      </c>
      <c r="AB11" s="4" t="s">
        <v>200</v>
      </c>
      <c r="AC11" s="5"/>
      <c r="AD11" s="5"/>
      <c r="AE11" s="5"/>
      <c r="AF11" s="5"/>
      <c r="AG11" s="5">
        <v>80</v>
      </c>
      <c r="AH11" s="4" t="s">
        <v>201</v>
      </c>
      <c r="AI11" s="5"/>
      <c r="AJ11" s="5"/>
      <c r="AK11" s="5"/>
      <c r="AL11" s="5"/>
      <c r="AM11" s="5">
        <v>100</v>
      </c>
      <c r="AN11" s="6"/>
      <c r="AO11" s="5"/>
      <c r="AP11" s="5"/>
      <c r="AQ11" s="5"/>
      <c r="AR11" s="5"/>
      <c r="AS11" s="5"/>
      <c r="AT11" s="4"/>
      <c r="AU11" s="5"/>
      <c r="AV11" s="5"/>
      <c r="AW11" s="5"/>
      <c r="AX11" s="5"/>
      <c r="AY11" s="5"/>
      <c r="AZ11" s="4"/>
      <c r="BA11" s="5"/>
      <c r="BB11" s="5"/>
      <c r="BC11" s="5"/>
      <c r="BD11" s="5"/>
      <c r="BE11" s="5"/>
      <c r="BF11" s="4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6">
        <f t="shared" si="2"/>
        <v>93.333333333333329</v>
      </c>
      <c r="CQ11" s="10">
        <f t="shared" si="3"/>
        <v>93.333333333333329</v>
      </c>
      <c r="CR11" s="10" t="str">
        <f t="shared" si="1"/>
        <v/>
      </c>
      <c r="CS11" s="10" t="str">
        <f t="shared" si="1"/>
        <v/>
      </c>
      <c r="CT11" s="10" t="str">
        <f t="shared" si="1"/>
        <v/>
      </c>
      <c r="CU11" s="10">
        <f t="shared" si="1"/>
        <v>86.666666666666671</v>
      </c>
      <c r="CV11" s="21">
        <f t="shared" si="4"/>
        <v>100</v>
      </c>
      <c r="CW11" s="21">
        <f t="shared" si="5"/>
        <v>80</v>
      </c>
      <c r="CX11" s="22">
        <f t="shared" si="6"/>
        <v>100</v>
      </c>
      <c r="CY11" s="22" t="str">
        <f t="shared" si="7"/>
        <v/>
      </c>
      <c r="CZ11" s="22" t="str">
        <f t="shared" si="8"/>
        <v/>
      </c>
      <c r="DA11" s="23" t="str">
        <f t="shared" si="9"/>
        <v/>
      </c>
      <c r="DB11" s="23" t="str">
        <f t="shared" si="10"/>
        <v/>
      </c>
      <c r="DC11" s="23" t="str">
        <f t="shared" si="11"/>
        <v/>
      </c>
      <c r="DD11" s="23" t="str">
        <f t="shared" si="12"/>
        <v/>
      </c>
      <c r="DE11" s="23" t="str">
        <f t="shared" si="13"/>
        <v/>
      </c>
      <c r="DF11" s="23" t="str">
        <f t="shared" si="14"/>
        <v/>
      </c>
      <c r="DG11" s="23" t="str">
        <f t="shared" si="15"/>
        <v/>
      </c>
      <c r="DH11" s="23" t="str">
        <f t="shared" si="16"/>
        <v/>
      </c>
      <c r="DI11" s="23" t="str">
        <f t="shared" si="17"/>
        <v/>
      </c>
      <c r="DJ11" s="23" t="str">
        <f t="shared" si="18"/>
        <v/>
      </c>
      <c r="DK11" s="23" t="str">
        <f t="shared" si="19"/>
        <v xml:space="preserve">Membandingkan prisma, tabung, limas, kerucut, dan bola. </v>
      </c>
      <c r="DL11" s="23" t="str">
        <f t="shared" si="20"/>
        <v xml:space="preserve"> Menjelaskan bangun ruang yang merupakan gabungan dari beberapa bangun ruang, serta luas permukaan dan volumenya </v>
      </c>
      <c r="DM11" s="31" t="str">
        <f>IF(DK11="","",LOOKUP(MAX($CV11:$DJ11),KKM!$C$11:$C$14,KKM!$E$11:$E$14)&amp;" "&amp;MTK!DK11&amp;"; "&amp;LOOKUP(MIN(MTK!CV11:DJ11),KKM!$C$11:$C$14,KKM!$E$11:$E$14)&amp;" "&amp;MTK!DL11)</f>
        <v xml:space="preserve">Memiliki kemampuan yang sangat baik dalam  Membandingkan prisma, tabung, limas, kerucut, dan bola. ; Memiliki kemampuan yang baik dalam   Menjelaskan bangun ruang yang merupakan gabungan dari beberapa bangun ruang, serta luas permukaan dan volumenya </v>
      </c>
      <c r="DO11" s="9" t="str">
        <f t="shared" si="21"/>
        <v/>
      </c>
      <c r="DP11" s="9" t="str">
        <f t="shared" si="22"/>
        <v/>
      </c>
      <c r="DQ11" s="9" t="str">
        <f t="shared" si="23"/>
        <v/>
      </c>
      <c r="DR11" s="9">
        <f t="shared" si="24"/>
        <v>80</v>
      </c>
      <c r="DS11" s="9">
        <f t="shared" si="25"/>
        <v>80</v>
      </c>
      <c r="DT11" s="9">
        <f t="shared" si="26"/>
        <v>100</v>
      </c>
      <c r="DU11" s="9" t="str">
        <f t="shared" si="27"/>
        <v/>
      </c>
      <c r="DV11" s="9" t="str">
        <f t="shared" si="28"/>
        <v/>
      </c>
      <c r="DW11" s="9" t="str">
        <f t="shared" si="29"/>
        <v/>
      </c>
      <c r="DX11" s="9" t="str">
        <f t="shared" si="30"/>
        <v/>
      </c>
      <c r="DY11" s="9" t="str">
        <f t="shared" si="31"/>
        <v/>
      </c>
      <c r="DZ11" s="9" t="str">
        <f t="shared" si="32"/>
        <v/>
      </c>
      <c r="EA11" s="9" t="str">
        <f t="shared" si="33"/>
        <v/>
      </c>
      <c r="EB11" s="9" t="str">
        <f t="shared" si="34"/>
        <v/>
      </c>
      <c r="EC11" s="9" t="str">
        <f t="shared" si="35"/>
        <v/>
      </c>
      <c r="ED11" s="9" t="str">
        <f t="shared" si="36"/>
        <v>Menyelesaikan masalah yang berkaitan dengan modus, median, dan mean dari data tunggal dalam penyelesaian masalah</v>
      </c>
      <c r="EE11" s="9" t="str">
        <f t="shared" si="37"/>
        <v xml:space="preserve">Mengidentifikasi prisma, tabung, limas, kerucut, dan bola </v>
      </c>
      <c r="EF11" s="31" t="str">
        <f>IFERROR(LOOKUP(MAX($DO11:$EC11),KKM!$C$11:$C$14,KKM!$F$11:$F$14),"")&amp;MTK!ED11&amp;"; "&amp;IFERROR(LOOKUP(MIN($DO11:$EC11),KKM!$C$11:$C$14,KKM!$F$11:$F$14),"")&amp;MTK!EE11</f>
        <v xml:space="preserve">Sangat terampil dalam Menyelesaikan masalah yang berkaitan dengan modus, median, dan mean dari data tunggal dalam penyelesaian masalah; Terampil dalam Mengidentifikasi prisma, tabung, limas, kerucut, dan bola </v>
      </c>
    </row>
    <row r="12" spans="1:136" ht="47.25" x14ac:dyDescent="0.25">
      <c r="A12" s="2">
        <v>10</v>
      </c>
      <c r="B12" s="3" t="str">
        <f t="shared" ca="1" si="0"/>
        <v>M. ANDI PRAYOGA</v>
      </c>
      <c r="C12" s="3" t="str">
        <f t="shared" ca="1" si="0"/>
        <v>0083148349</v>
      </c>
      <c r="D12" s="4" t="s">
        <v>197</v>
      </c>
      <c r="E12" s="5">
        <v>100</v>
      </c>
      <c r="F12" s="5"/>
      <c r="G12" s="5"/>
      <c r="H12" s="5"/>
      <c r="I12" s="5"/>
      <c r="J12" s="4" t="s">
        <v>202</v>
      </c>
      <c r="K12" s="5">
        <v>80</v>
      </c>
      <c r="L12" s="5"/>
      <c r="M12" s="5"/>
      <c r="N12" s="5"/>
      <c r="O12" s="5"/>
      <c r="P12" s="4" t="s">
        <v>198</v>
      </c>
      <c r="Q12" s="5">
        <v>100</v>
      </c>
      <c r="R12" s="5"/>
      <c r="S12" s="5"/>
      <c r="T12" s="5"/>
      <c r="U12" s="5"/>
      <c r="V12" s="4" t="s">
        <v>199</v>
      </c>
      <c r="W12" s="5"/>
      <c r="X12" s="5"/>
      <c r="Y12" s="5"/>
      <c r="Z12" s="5"/>
      <c r="AA12" s="5">
        <v>80</v>
      </c>
      <c r="AB12" s="4" t="s">
        <v>200</v>
      </c>
      <c r="AC12" s="5"/>
      <c r="AD12" s="5"/>
      <c r="AE12" s="5"/>
      <c r="AF12" s="5"/>
      <c r="AG12" s="5">
        <v>80</v>
      </c>
      <c r="AH12" s="4" t="s">
        <v>201</v>
      </c>
      <c r="AI12" s="5"/>
      <c r="AJ12" s="5"/>
      <c r="AK12" s="5"/>
      <c r="AL12" s="5"/>
      <c r="AM12" s="5">
        <v>100</v>
      </c>
      <c r="AN12" s="6"/>
      <c r="AO12" s="5"/>
      <c r="AP12" s="5"/>
      <c r="AQ12" s="5"/>
      <c r="AR12" s="5"/>
      <c r="AS12" s="5"/>
      <c r="AT12" s="4"/>
      <c r="AU12" s="5"/>
      <c r="AV12" s="5"/>
      <c r="AW12" s="5"/>
      <c r="AX12" s="5"/>
      <c r="AY12" s="5"/>
      <c r="AZ12" s="4"/>
      <c r="BA12" s="5"/>
      <c r="BB12" s="5"/>
      <c r="BC12" s="5"/>
      <c r="BD12" s="5"/>
      <c r="BE12" s="5"/>
      <c r="BF12" s="4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6">
        <f t="shared" si="2"/>
        <v>93.333333333333329</v>
      </c>
      <c r="CQ12" s="10">
        <f t="shared" si="3"/>
        <v>93.333333333333329</v>
      </c>
      <c r="CR12" s="10" t="str">
        <f t="shared" si="1"/>
        <v/>
      </c>
      <c r="CS12" s="10" t="str">
        <f t="shared" si="1"/>
        <v/>
      </c>
      <c r="CT12" s="10" t="str">
        <f t="shared" si="1"/>
        <v/>
      </c>
      <c r="CU12" s="10">
        <f t="shared" si="1"/>
        <v>86.666666666666671</v>
      </c>
      <c r="CV12" s="21">
        <f t="shared" si="4"/>
        <v>100</v>
      </c>
      <c r="CW12" s="21">
        <f t="shared" si="5"/>
        <v>80</v>
      </c>
      <c r="CX12" s="22">
        <f t="shared" si="6"/>
        <v>100</v>
      </c>
      <c r="CY12" s="22" t="str">
        <f t="shared" si="7"/>
        <v/>
      </c>
      <c r="CZ12" s="22" t="str">
        <f t="shared" si="8"/>
        <v/>
      </c>
      <c r="DA12" s="23" t="str">
        <f t="shared" si="9"/>
        <v/>
      </c>
      <c r="DB12" s="23" t="str">
        <f t="shared" si="10"/>
        <v/>
      </c>
      <c r="DC12" s="23" t="str">
        <f t="shared" si="11"/>
        <v/>
      </c>
      <c r="DD12" s="23" t="str">
        <f t="shared" si="12"/>
        <v/>
      </c>
      <c r="DE12" s="23" t="str">
        <f t="shared" si="13"/>
        <v/>
      </c>
      <c r="DF12" s="23" t="str">
        <f t="shared" si="14"/>
        <v/>
      </c>
      <c r="DG12" s="23" t="str">
        <f t="shared" si="15"/>
        <v/>
      </c>
      <c r="DH12" s="23" t="str">
        <f t="shared" si="16"/>
        <v/>
      </c>
      <c r="DI12" s="23" t="str">
        <f t="shared" si="17"/>
        <v/>
      </c>
      <c r="DJ12" s="23" t="str">
        <f t="shared" si="18"/>
        <v/>
      </c>
      <c r="DK12" s="23" t="str">
        <f t="shared" si="19"/>
        <v xml:space="preserve">Membandingkan prisma, tabung, limas, kerucut, dan bola. </v>
      </c>
      <c r="DL12" s="23" t="str">
        <f t="shared" si="20"/>
        <v xml:space="preserve"> Menjelaskan bangun ruang yang merupakan gabungan dari beberapa bangun ruang, serta luas permukaan dan volumenya </v>
      </c>
      <c r="DM12" s="31" t="str">
        <f>IF(DK12="","",LOOKUP(MAX($CV12:$DJ12),KKM!$C$11:$C$14,KKM!$E$11:$E$14)&amp;" "&amp;MTK!DK12&amp;"; "&amp;LOOKUP(MIN(MTK!CV12:DJ12),KKM!$C$11:$C$14,KKM!$E$11:$E$14)&amp;" "&amp;MTK!DL12)</f>
        <v xml:space="preserve">Memiliki kemampuan yang sangat baik dalam  Membandingkan prisma, tabung, limas, kerucut, dan bola. ; Memiliki kemampuan yang baik dalam   Menjelaskan bangun ruang yang merupakan gabungan dari beberapa bangun ruang, serta luas permukaan dan volumenya </v>
      </c>
      <c r="DO12" s="9" t="str">
        <f t="shared" si="21"/>
        <v/>
      </c>
      <c r="DP12" s="9" t="str">
        <f t="shared" si="22"/>
        <v/>
      </c>
      <c r="DQ12" s="9" t="str">
        <f t="shared" si="23"/>
        <v/>
      </c>
      <c r="DR12" s="9">
        <f t="shared" si="24"/>
        <v>80</v>
      </c>
      <c r="DS12" s="9">
        <f t="shared" si="25"/>
        <v>80</v>
      </c>
      <c r="DT12" s="9">
        <f t="shared" si="26"/>
        <v>100</v>
      </c>
      <c r="DU12" s="9" t="str">
        <f t="shared" si="27"/>
        <v/>
      </c>
      <c r="DV12" s="9" t="str">
        <f t="shared" si="28"/>
        <v/>
      </c>
      <c r="DW12" s="9" t="str">
        <f t="shared" si="29"/>
        <v/>
      </c>
      <c r="DX12" s="9" t="str">
        <f t="shared" si="30"/>
        <v/>
      </c>
      <c r="DY12" s="9" t="str">
        <f t="shared" si="31"/>
        <v/>
      </c>
      <c r="DZ12" s="9" t="str">
        <f t="shared" si="32"/>
        <v/>
      </c>
      <c r="EA12" s="9" t="str">
        <f t="shared" si="33"/>
        <v/>
      </c>
      <c r="EB12" s="9" t="str">
        <f t="shared" si="34"/>
        <v/>
      </c>
      <c r="EC12" s="9" t="str">
        <f t="shared" si="35"/>
        <v/>
      </c>
      <c r="ED12" s="9" t="str">
        <f t="shared" si="36"/>
        <v>Menyelesaikan masalah yang berkaitan dengan modus, median, dan mean dari data tunggal dalam penyelesaian masalah</v>
      </c>
      <c r="EE12" s="9" t="str">
        <f t="shared" si="37"/>
        <v xml:space="preserve">Mengidentifikasi prisma, tabung, limas, kerucut, dan bola </v>
      </c>
      <c r="EF12" s="31" t="str">
        <f>IFERROR(LOOKUP(MAX($DO12:$EC12),KKM!$C$11:$C$14,KKM!$F$11:$F$14),"")&amp;MTK!ED12&amp;"; "&amp;IFERROR(LOOKUP(MIN($DO12:$EC12),KKM!$C$11:$C$14,KKM!$F$11:$F$14),"")&amp;MTK!EE12</f>
        <v xml:space="preserve">Sangat terampil dalam Menyelesaikan masalah yang berkaitan dengan modus, median, dan mean dari data tunggal dalam penyelesaian masalah; Terampil dalam Mengidentifikasi prisma, tabung, limas, kerucut, dan bola </v>
      </c>
    </row>
    <row r="13" spans="1:136" ht="47.25" x14ac:dyDescent="0.25">
      <c r="A13" s="2">
        <v>11</v>
      </c>
      <c r="B13" s="3" t="str">
        <f t="shared" ca="1" si="0"/>
        <v>MILIANA</v>
      </c>
      <c r="C13" s="3" t="str">
        <f t="shared" ca="1" si="0"/>
        <v>0091954462</v>
      </c>
      <c r="D13" s="4" t="s">
        <v>197</v>
      </c>
      <c r="E13" s="5">
        <v>100</v>
      </c>
      <c r="F13" s="5"/>
      <c r="G13" s="5"/>
      <c r="H13" s="5"/>
      <c r="I13" s="5"/>
      <c r="J13" s="4" t="s">
        <v>202</v>
      </c>
      <c r="K13" s="5">
        <v>80</v>
      </c>
      <c r="L13" s="5"/>
      <c r="M13" s="5"/>
      <c r="N13" s="5"/>
      <c r="O13" s="5"/>
      <c r="P13" s="4" t="s">
        <v>198</v>
      </c>
      <c r="Q13" s="5">
        <v>100</v>
      </c>
      <c r="R13" s="5"/>
      <c r="S13" s="5"/>
      <c r="T13" s="5"/>
      <c r="U13" s="5"/>
      <c r="V13" s="4" t="s">
        <v>199</v>
      </c>
      <c r="W13" s="5"/>
      <c r="X13" s="5"/>
      <c r="Y13" s="5"/>
      <c r="Z13" s="5"/>
      <c r="AA13" s="5">
        <v>80</v>
      </c>
      <c r="AB13" s="4" t="s">
        <v>200</v>
      </c>
      <c r="AC13" s="5"/>
      <c r="AD13" s="5"/>
      <c r="AE13" s="5"/>
      <c r="AF13" s="5"/>
      <c r="AG13" s="5">
        <v>80</v>
      </c>
      <c r="AH13" s="4" t="s">
        <v>201</v>
      </c>
      <c r="AI13" s="5"/>
      <c r="AJ13" s="5"/>
      <c r="AK13" s="5"/>
      <c r="AL13" s="5"/>
      <c r="AM13" s="5">
        <v>100</v>
      </c>
      <c r="AN13" s="6"/>
      <c r="AO13" s="5"/>
      <c r="AP13" s="5"/>
      <c r="AQ13" s="5"/>
      <c r="AR13" s="5"/>
      <c r="AS13" s="5"/>
      <c r="AT13" s="4"/>
      <c r="AU13" s="5"/>
      <c r="AV13" s="5"/>
      <c r="AW13" s="5"/>
      <c r="AX13" s="5"/>
      <c r="AY13" s="5"/>
      <c r="AZ13" s="4"/>
      <c r="BA13" s="5"/>
      <c r="BB13" s="5"/>
      <c r="BC13" s="5"/>
      <c r="BD13" s="5"/>
      <c r="BE13" s="5"/>
      <c r="BF13" s="4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6">
        <f t="shared" si="2"/>
        <v>93.333333333333329</v>
      </c>
      <c r="CQ13" s="10">
        <f t="shared" si="3"/>
        <v>93.333333333333329</v>
      </c>
      <c r="CR13" s="10" t="str">
        <f t="shared" si="1"/>
        <v/>
      </c>
      <c r="CS13" s="10" t="str">
        <f t="shared" si="1"/>
        <v/>
      </c>
      <c r="CT13" s="10" t="str">
        <f t="shared" si="1"/>
        <v/>
      </c>
      <c r="CU13" s="10">
        <f t="shared" si="1"/>
        <v>86.666666666666671</v>
      </c>
      <c r="CV13" s="21">
        <f t="shared" si="4"/>
        <v>100</v>
      </c>
      <c r="CW13" s="21">
        <f t="shared" si="5"/>
        <v>80</v>
      </c>
      <c r="CX13" s="22">
        <f t="shared" si="6"/>
        <v>100</v>
      </c>
      <c r="CY13" s="22" t="str">
        <f t="shared" si="7"/>
        <v/>
      </c>
      <c r="CZ13" s="22" t="str">
        <f t="shared" si="8"/>
        <v/>
      </c>
      <c r="DA13" s="23" t="str">
        <f t="shared" si="9"/>
        <v/>
      </c>
      <c r="DB13" s="23" t="str">
        <f t="shared" si="10"/>
        <v/>
      </c>
      <c r="DC13" s="23" t="str">
        <f t="shared" si="11"/>
        <v/>
      </c>
      <c r="DD13" s="23" t="str">
        <f t="shared" si="12"/>
        <v/>
      </c>
      <c r="DE13" s="23" t="str">
        <f t="shared" si="13"/>
        <v/>
      </c>
      <c r="DF13" s="23" t="str">
        <f t="shared" si="14"/>
        <v/>
      </c>
      <c r="DG13" s="23" t="str">
        <f t="shared" si="15"/>
        <v/>
      </c>
      <c r="DH13" s="23" t="str">
        <f t="shared" si="16"/>
        <v/>
      </c>
      <c r="DI13" s="23" t="str">
        <f t="shared" si="17"/>
        <v/>
      </c>
      <c r="DJ13" s="23" t="str">
        <f t="shared" si="18"/>
        <v/>
      </c>
      <c r="DK13" s="23" t="str">
        <f t="shared" si="19"/>
        <v xml:space="preserve">Membandingkan prisma, tabung, limas, kerucut, dan bola. </v>
      </c>
      <c r="DL13" s="23" t="str">
        <f t="shared" si="20"/>
        <v xml:space="preserve"> Menjelaskan bangun ruang yang merupakan gabungan dari beberapa bangun ruang, serta luas permukaan dan volumenya </v>
      </c>
      <c r="DM13" s="31" t="str">
        <f>IF(DK13="","",LOOKUP(MAX($CV13:$DJ13),KKM!$C$11:$C$14,KKM!$E$11:$E$14)&amp;" "&amp;MTK!DK13&amp;"; "&amp;LOOKUP(MIN(MTK!CV13:DJ13),KKM!$C$11:$C$14,KKM!$E$11:$E$14)&amp;" "&amp;MTK!DL13)</f>
        <v xml:space="preserve">Memiliki kemampuan yang sangat baik dalam  Membandingkan prisma, tabung, limas, kerucut, dan bola. ; Memiliki kemampuan yang baik dalam   Menjelaskan bangun ruang yang merupakan gabungan dari beberapa bangun ruang, serta luas permukaan dan volumenya </v>
      </c>
      <c r="DO13" s="9" t="str">
        <f t="shared" si="21"/>
        <v/>
      </c>
      <c r="DP13" s="9" t="str">
        <f t="shared" si="22"/>
        <v/>
      </c>
      <c r="DQ13" s="9" t="str">
        <f t="shared" si="23"/>
        <v/>
      </c>
      <c r="DR13" s="9">
        <f t="shared" si="24"/>
        <v>80</v>
      </c>
      <c r="DS13" s="9">
        <f t="shared" si="25"/>
        <v>80</v>
      </c>
      <c r="DT13" s="9">
        <f t="shared" si="26"/>
        <v>100</v>
      </c>
      <c r="DU13" s="9" t="str">
        <f t="shared" si="27"/>
        <v/>
      </c>
      <c r="DV13" s="9" t="str">
        <f t="shared" si="28"/>
        <v/>
      </c>
      <c r="DW13" s="9" t="str">
        <f t="shared" si="29"/>
        <v/>
      </c>
      <c r="DX13" s="9" t="str">
        <f t="shared" si="30"/>
        <v/>
      </c>
      <c r="DY13" s="9" t="str">
        <f t="shared" si="31"/>
        <v/>
      </c>
      <c r="DZ13" s="9" t="str">
        <f t="shared" si="32"/>
        <v/>
      </c>
      <c r="EA13" s="9" t="str">
        <f t="shared" si="33"/>
        <v/>
      </c>
      <c r="EB13" s="9" t="str">
        <f t="shared" si="34"/>
        <v/>
      </c>
      <c r="EC13" s="9" t="str">
        <f t="shared" si="35"/>
        <v/>
      </c>
      <c r="ED13" s="9" t="str">
        <f t="shared" si="36"/>
        <v>Menyelesaikan masalah yang berkaitan dengan modus, median, dan mean dari data tunggal dalam penyelesaian masalah</v>
      </c>
      <c r="EE13" s="9" t="str">
        <f t="shared" si="37"/>
        <v xml:space="preserve">Mengidentifikasi prisma, tabung, limas, kerucut, dan bola </v>
      </c>
      <c r="EF13" s="31" t="str">
        <f>IFERROR(LOOKUP(MAX($DO13:$EC13),KKM!$C$11:$C$14,KKM!$F$11:$F$14),"")&amp;MTK!ED13&amp;"; "&amp;IFERROR(LOOKUP(MIN($DO13:$EC13),KKM!$C$11:$C$14,KKM!$F$11:$F$14),"")&amp;MTK!EE13</f>
        <v xml:space="preserve">Sangat terampil dalam Menyelesaikan masalah yang berkaitan dengan modus, median, dan mean dari data tunggal dalam penyelesaian masalah; Terampil dalam Mengidentifikasi prisma, tabung, limas, kerucut, dan bola </v>
      </c>
    </row>
    <row r="14" spans="1:136" ht="47.25" x14ac:dyDescent="0.25">
      <c r="A14" s="2">
        <v>12</v>
      </c>
      <c r="B14" s="3" t="str">
        <f t="shared" ca="1" si="0"/>
        <v>MUHAMMAD HAFIS</v>
      </c>
      <c r="C14" s="3" t="str">
        <f t="shared" ca="1" si="0"/>
        <v>0086427247</v>
      </c>
      <c r="D14" s="4" t="s">
        <v>197</v>
      </c>
      <c r="E14" s="5">
        <v>100</v>
      </c>
      <c r="F14" s="5"/>
      <c r="G14" s="5"/>
      <c r="H14" s="5"/>
      <c r="I14" s="5"/>
      <c r="J14" s="4" t="s">
        <v>202</v>
      </c>
      <c r="K14" s="5">
        <v>80</v>
      </c>
      <c r="L14" s="5"/>
      <c r="M14" s="5"/>
      <c r="N14" s="5"/>
      <c r="O14" s="5"/>
      <c r="P14" s="4" t="s">
        <v>198</v>
      </c>
      <c r="Q14" s="5">
        <v>100</v>
      </c>
      <c r="R14" s="5"/>
      <c r="S14" s="5"/>
      <c r="T14" s="5"/>
      <c r="U14" s="5"/>
      <c r="V14" s="4" t="s">
        <v>199</v>
      </c>
      <c r="W14" s="5"/>
      <c r="X14" s="5"/>
      <c r="Y14" s="5"/>
      <c r="Z14" s="5"/>
      <c r="AA14" s="5">
        <v>80</v>
      </c>
      <c r="AB14" s="4" t="s">
        <v>200</v>
      </c>
      <c r="AC14" s="5"/>
      <c r="AD14" s="5"/>
      <c r="AE14" s="5"/>
      <c r="AF14" s="5"/>
      <c r="AG14" s="5">
        <v>80</v>
      </c>
      <c r="AH14" s="4" t="s">
        <v>201</v>
      </c>
      <c r="AI14" s="5"/>
      <c r="AJ14" s="5"/>
      <c r="AK14" s="5"/>
      <c r="AL14" s="5"/>
      <c r="AM14" s="5">
        <v>100</v>
      </c>
      <c r="AN14" s="6"/>
      <c r="AO14" s="5"/>
      <c r="AP14" s="5"/>
      <c r="AQ14" s="5"/>
      <c r="AR14" s="5"/>
      <c r="AS14" s="5"/>
      <c r="AT14" s="4"/>
      <c r="AU14" s="5"/>
      <c r="AV14" s="5"/>
      <c r="AW14" s="5"/>
      <c r="AX14" s="5"/>
      <c r="AY14" s="5"/>
      <c r="AZ14" s="4"/>
      <c r="BA14" s="5"/>
      <c r="BB14" s="5"/>
      <c r="BC14" s="5"/>
      <c r="BD14" s="5"/>
      <c r="BE14" s="5"/>
      <c r="BF14" s="4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6">
        <f t="shared" si="2"/>
        <v>93.333333333333329</v>
      </c>
      <c r="CQ14" s="10">
        <f t="shared" si="3"/>
        <v>93.333333333333329</v>
      </c>
      <c r="CR14" s="10" t="str">
        <f t="shared" si="1"/>
        <v/>
      </c>
      <c r="CS14" s="10" t="str">
        <f t="shared" si="1"/>
        <v/>
      </c>
      <c r="CT14" s="10" t="str">
        <f t="shared" si="1"/>
        <v/>
      </c>
      <c r="CU14" s="10">
        <f t="shared" si="1"/>
        <v>86.666666666666671</v>
      </c>
      <c r="CV14" s="21">
        <f t="shared" si="4"/>
        <v>100</v>
      </c>
      <c r="CW14" s="21">
        <f t="shared" si="5"/>
        <v>80</v>
      </c>
      <c r="CX14" s="22">
        <f t="shared" si="6"/>
        <v>100</v>
      </c>
      <c r="CY14" s="22" t="str">
        <f t="shared" si="7"/>
        <v/>
      </c>
      <c r="CZ14" s="22" t="str">
        <f t="shared" si="8"/>
        <v/>
      </c>
      <c r="DA14" s="23" t="str">
        <f t="shared" si="9"/>
        <v/>
      </c>
      <c r="DB14" s="23" t="str">
        <f t="shared" si="10"/>
        <v/>
      </c>
      <c r="DC14" s="23" t="str">
        <f t="shared" si="11"/>
        <v/>
      </c>
      <c r="DD14" s="23" t="str">
        <f t="shared" si="12"/>
        <v/>
      </c>
      <c r="DE14" s="23" t="str">
        <f t="shared" si="13"/>
        <v/>
      </c>
      <c r="DF14" s="23" t="str">
        <f t="shared" si="14"/>
        <v/>
      </c>
      <c r="DG14" s="23" t="str">
        <f t="shared" si="15"/>
        <v/>
      </c>
      <c r="DH14" s="23" t="str">
        <f t="shared" si="16"/>
        <v/>
      </c>
      <c r="DI14" s="23" t="str">
        <f t="shared" si="17"/>
        <v/>
      </c>
      <c r="DJ14" s="23" t="str">
        <f t="shared" si="18"/>
        <v/>
      </c>
      <c r="DK14" s="23" t="str">
        <f t="shared" si="19"/>
        <v xml:space="preserve">Membandingkan prisma, tabung, limas, kerucut, dan bola. </v>
      </c>
      <c r="DL14" s="23" t="str">
        <f t="shared" si="20"/>
        <v xml:space="preserve"> Menjelaskan bangun ruang yang merupakan gabungan dari beberapa bangun ruang, serta luas permukaan dan volumenya </v>
      </c>
      <c r="DM14" s="31" t="str">
        <f>IF(DK14="","",LOOKUP(MAX($CV14:$DJ14),KKM!$C$11:$C$14,KKM!$E$11:$E$14)&amp;" "&amp;MTK!DK14&amp;"; "&amp;LOOKUP(MIN(MTK!CV14:DJ14),KKM!$C$11:$C$14,KKM!$E$11:$E$14)&amp;" "&amp;MTK!DL14)</f>
        <v xml:space="preserve">Memiliki kemampuan yang sangat baik dalam  Membandingkan prisma, tabung, limas, kerucut, dan bola. ; Memiliki kemampuan yang baik dalam   Menjelaskan bangun ruang yang merupakan gabungan dari beberapa bangun ruang, serta luas permukaan dan volumenya </v>
      </c>
      <c r="DO14" s="9" t="str">
        <f t="shared" si="21"/>
        <v/>
      </c>
      <c r="DP14" s="9" t="str">
        <f t="shared" si="22"/>
        <v/>
      </c>
      <c r="DQ14" s="9" t="str">
        <f t="shared" si="23"/>
        <v/>
      </c>
      <c r="DR14" s="9">
        <f t="shared" si="24"/>
        <v>80</v>
      </c>
      <c r="DS14" s="9">
        <f t="shared" si="25"/>
        <v>80</v>
      </c>
      <c r="DT14" s="9">
        <f t="shared" si="26"/>
        <v>100</v>
      </c>
      <c r="DU14" s="9" t="str">
        <f t="shared" si="27"/>
        <v/>
      </c>
      <c r="DV14" s="9" t="str">
        <f t="shared" si="28"/>
        <v/>
      </c>
      <c r="DW14" s="9" t="str">
        <f t="shared" si="29"/>
        <v/>
      </c>
      <c r="DX14" s="9" t="str">
        <f t="shared" si="30"/>
        <v/>
      </c>
      <c r="DY14" s="9" t="str">
        <f t="shared" si="31"/>
        <v/>
      </c>
      <c r="DZ14" s="9" t="str">
        <f t="shared" si="32"/>
        <v/>
      </c>
      <c r="EA14" s="9" t="str">
        <f t="shared" si="33"/>
        <v/>
      </c>
      <c r="EB14" s="9" t="str">
        <f t="shared" si="34"/>
        <v/>
      </c>
      <c r="EC14" s="9" t="str">
        <f t="shared" si="35"/>
        <v/>
      </c>
      <c r="ED14" s="9" t="str">
        <f t="shared" si="36"/>
        <v>Menyelesaikan masalah yang berkaitan dengan modus, median, dan mean dari data tunggal dalam penyelesaian masalah</v>
      </c>
      <c r="EE14" s="9" t="str">
        <f t="shared" si="37"/>
        <v xml:space="preserve">Mengidentifikasi prisma, tabung, limas, kerucut, dan bola </v>
      </c>
      <c r="EF14" s="31" t="str">
        <f>IFERROR(LOOKUP(MAX($DO14:$EC14),KKM!$C$11:$C$14,KKM!$F$11:$F$14),"")&amp;MTK!ED14&amp;"; "&amp;IFERROR(LOOKUP(MIN($DO14:$EC14),KKM!$C$11:$C$14,KKM!$F$11:$F$14),"")&amp;MTK!EE14</f>
        <v xml:space="preserve">Sangat terampil dalam Menyelesaikan masalah yang berkaitan dengan modus, median, dan mean dari data tunggal dalam penyelesaian masalah; Terampil dalam Mengidentifikasi prisma, tabung, limas, kerucut, dan bola </v>
      </c>
    </row>
    <row r="15" spans="1:136" ht="47.25" x14ac:dyDescent="0.25">
      <c r="A15" s="2">
        <v>13</v>
      </c>
      <c r="B15" s="3" t="str">
        <f t="shared" ca="1" si="0"/>
        <v>MUHAMMAD NIZAM</v>
      </c>
      <c r="C15" s="3" t="str">
        <f t="shared" ca="1" si="0"/>
        <v>0072115185</v>
      </c>
      <c r="D15" s="4" t="s">
        <v>197</v>
      </c>
      <c r="E15" s="5">
        <v>100</v>
      </c>
      <c r="F15" s="5"/>
      <c r="G15" s="5"/>
      <c r="H15" s="5"/>
      <c r="I15" s="5"/>
      <c r="J15" s="4" t="s">
        <v>202</v>
      </c>
      <c r="K15" s="5">
        <v>80</v>
      </c>
      <c r="L15" s="5"/>
      <c r="M15" s="5"/>
      <c r="N15" s="5"/>
      <c r="O15" s="5"/>
      <c r="P15" s="4" t="s">
        <v>198</v>
      </c>
      <c r="Q15" s="5">
        <v>100</v>
      </c>
      <c r="R15" s="5"/>
      <c r="S15" s="5"/>
      <c r="T15" s="5"/>
      <c r="U15" s="5"/>
      <c r="V15" s="4" t="s">
        <v>199</v>
      </c>
      <c r="W15" s="5"/>
      <c r="X15" s="5"/>
      <c r="Y15" s="5"/>
      <c r="Z15" s="5"/>
      <c r="AA15" s="5">
        <v>80</v>
      </c>
      <c r="AB15" s="4" t="s">
        <v>200</v>
      </c>
      <c r="AC15" s="5"/>
      <c r="AD15" s="5"/>
      <c r="AE15" s="5"/>
      <c r="AF15" s="5"/>
      <c r="AG15" s="5">
        <v>80</v>
      </c>
      <c r="AH15" s="4" t="s">
        <v>201</v>
      </c>
      <c r="AI15" s="5"/>
      <c r="AJ15" s="5"/>
      <c r="AK15" s="5"/>
      <c r="AL15" s="5"/>
      <c r="AM15" s="5">
        <v>100</v>
      </c>
      <c r="AN15" s="6"/>
      <c r="AO15" s="5"/>
      <c r="AP15" s="5"/>
      <c r="AQ15" s="5"/>
      <c r="AR15" s="5"/>
      <c r="AS15" s="5"/>
      <c r="AT15" s="4"/>
      <c r="AU15" s="5"/>
      <c r="AV15" s="5"/>
      <c r="AW15" s="5"/>
      <c r="AX15" s="5"/>
      <c r="AY15" s="5"/>
      <c r="AZ15" s="4"/>
      <c r="BA15" s="5"/>
      <c r="BB15" s="5"/>
      <c r="BC15" s="5"/>
      <c r="BD15" s="5"/>
      <c r="BE15" s="5"/>
      <c r="BF15" s="4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6">
        <f t="shared" si="2"/>
        <v>93.333333333333329</v>
      </c>
      <c r="CQ15" s="10">
        <f t="shared" si="3"/>
        <v>93.333333333333329</v>
      </c>
      <c r="CR15" s="10" t="str">
        <f t="shared" si="1"/>
        <v/>
      </c>
      <c r="CS15" s="10" t="str">
        <f t="shared" si="1"/>
        <v/>
      </c>
      <c r="CT15" s="10" t="str">
        <f t="shared" si="1"/>
        <v/>
      </c>
      <c r="CU15" s="10">
        <f t="shared" si="1"/>
        <v>86.666666666666671</v>
      </c>
      <c r="CV15" s="21">
        <f t="shared" si="4"/>
        <v>100</v>
      </c>
      <c r="CW15" s="21">
        <f t="shared" si="5"/>
        <v>80</v>
      </c>
      <c r="CX15" s="22">
        <f t="shared" si="6"/>
        <v>100</v>
      </c>
      <c r="CY15" s="22" t="str">
        <f t="shared" si="7"/>
        <v/>
      </c>
      <c r="CZ15" s="22" t="str">
        <f t="shared" si="8"/>
        <v/>
      </c>
      <c r="DA15" s="23" t="str">
        <f t="shared" si="9"/>
        <v/>
      </c>
      <c r="DB15" s="23" t="str">
        <f t="shared" si="10"/>
        <v/>
      </c>
      <c r="DC15" s="23" t="str">
        <f t="shared" si="11"/>
        <v/>
      </c>
      <c r="DD15" s="23" t="str">
        <f t="shared" si="12"/>
        <v/>
      </c>
      <c r="DE15" s="23" t="str">
        <f t="shared" si="13"/>
        <v/>
      </c>
      <c r="DF15" s="23" t="str">
        <f t="shared" si="14"/>
        <v/>
      </c>
      <c r="DG15" s="23" t="str">
        <f t="shared" si="15"/>
        <v/>
      </c>
      <c r="DH15" s="23" t="str">
        <f t="shared" si="16"/>
        <v/>
      </c>
      <c r="DI15" s="23" t="str">
        <f t="shared" si="17"/>
        <v/>
      </c>
      <c r="DJ15" s="23" t="str">
        <f t="shared" si="18"/>
        <v/>
      </c>
      <c r="DK15" s="23" t="str">
        <f t="shared" si="19"/>
        <v xml:space="preserve">Membandingkan prisma, tabung, limas, kerucut, dan bola. </v>
      </c>
      <c r="DL15" s="23" t="str">
        <f t="shared" si="20"/>
        <v xml:space="preserve"> Menjelaskan bangun ruang yang merupakan gabungan dari beberapa bangun ruang, serta luas permukaan dan volumenya </v>
      </c>
      <c r="DM15" s="31" t="str">
        <f>IF(DK15="","",LOOKUP(MAX($CV15:$DJ15),KKM!$C$11:$C$14,KKM!$E$11:$E$14)&amp;" "&amp;MTK!DK15&amp;"; "&amp;LOOKUP(MIN(MTK!CV15:DJ15),KKM!$C$11:$C$14,KKM!$E$11:$E$14)&amp;" "&amp;MTK!DL15)</f>
        <v xml:space="preserve">Memiliki kemampuan yang sangat baik dalam  Membandingkan prisma, tabung, limas, kerucut, dan bola. ; Memiliki kemampuan yang baik dalam   Menjelaskan bangun ruang yang merupakan gabungan dari beberapa bangun ruang, serta luas permukaan dan volumenya </v>
      </c>
      <c r="DO15" s="9" t="str">
        <f t="shared" si="21"/>
        <v/>
      </c>
      <c r="DP15" s="9" t="str">
        <f t="shared" si="22"/>
        <v/>
      </c>
      <c r="DQ15" s="9" t="str">
        <f t="shared" si="23"/>
        <v/>
      </c>
      <c r="DR15" s="9">
        <f t="shared" si="24"/>
        <v>80</v>
      </c>
      <c r="DS15" s="9">
        <f t="shared" si="25"/>
        <v>80</v>
      </c>
      <c r="DT15" s="9">
        <f t="shared" si="26"/>
        <v>100</v>
      </c>
      <c r="DU15" s="9" t="str">
        <f t="shared" si="27"/>
        <v/>
      </c>
      <c r="DV15" s="9" t="str">
        <f t="shared" si="28"/>
        <v/>
      </c>
      <c r="DW15" s="9" t="str">
        <f t="shared" si="29"/>
        <v/>
      </c>
      <c r="DX15" s="9" t="str">
        <f t="shared" si="30"/>
        <v/>
      </c>
      <c r="DY15" s="9" t="str">
        <f t="shared" si="31"/>
        <v/>
      </c>
      <c r="DZ15" s="9" t="str">
        <f t="shared" si="32"/>
        <v/>
      </c>
      <c r="EA15" s="9" t="str">
        <f t="shared" si="33"/>
        <v/>
      </c>
      <c r="EB15" s="9" t="str">
        <f t="shared" si="34"/>
        <v/>
      </c>
      <c r="EC15" s="9" t="str">
        <f t="shared" si="35"/>
        <v/>
      </c>
      <c r="ED15" s="9" t="str">
        <f t="shared" si="36"/>
        <v>Menyelesaikan masalah yang berkaitan dengan modus, median, dan mean dari data tunggal dalam penyelesaian masalah</v>
      </c>
      <c r="EE15" s="9" t="str">
        <f t="shared" si="37"/>
        <v xml:space="preserve">Mengidentifikasi prisma, tabung, limas, kerucut, dan bola </v>
      </c>
      <c r="EF15" s="31" t="str">
        <f>IFERROR(LOOKUP(MAX($DO15:$EC15),KKM!$C$11:$C$14,KKM!$F$11:$F$14),"")&amp;MTK!ED15&amp;"; "&amp;IFERROR(LOOKUP(MIN($DO15:$EC15),KKM!$C$11:$C$14,KKM!$F$11:$F$14),"")&amp;MTK!EE15</f>
        <v xml:space="preserve">Sangat terampil dalam Menyelesaikan masalah yang berkaitan dengan modus, median, dan mean dari data tunggal dalam penyelesaian masalah; Terampil dalam Mengidentifikasi prisma, tabung, limas, kerucut, dan bola </v>
      </c>
    </row>
    <row r="16" spans="1:136" ht="47.25" x14ac:dyDescent="0.25">
      <c r="A16" s="2">
        <v>14</v>
      </c>
      <c r="B16" s="3" t="str">
        <f t="shared" ca="1" si="0"/>
        <v>MUHAMMAD RAMADANI</v>
      </c>
      <c r="C16" s="3" t="str">
        <f t="shared" ca="1" si="0"/>
        <v>0071550749</v>
      </c>
      <c r="D16" s="4" t="s">
        <v>197</v>
      </c>
      <c r="E16" s="5">
        <v>100</v>
      </c>
      <c r="F16" s="5"/>
      <c r="G16" s="5"/>
      <c r="H16" s="5"/>
      <c r="I16" s="5"/>
      <c r="J16" s="4" t="s">
        <v>202</v>
      </c>
      <c r="K16" s="5">
        <v>80</v>
      </c>
      <c r="L16" s="5"/>
      <c r="M16" s="5"/>
      <c r="N16" s="5"/>
      <c r="O16" s="5"/>
      <c r="P16" s="4" t="s">
        <v>198</v>
      </c>
      <c r="Q16" s="5">
        <v>100</v>
      </c>
      <c r="R16" s="5"/>
      <c r="S16" s="5"/>
      <c r="T16" s="5"/>
      <c r="U16" s="5"/>
      <c r="V16" s="4" t="s">
        <v>199</v>
      </c>
      <c r="W16" s="5"/>
      <c r="X16" s="5"/>
      <c r="Y16" s="5"/>
      <c r="Z16" s="5"/>
      <c r="AA16" s="5">
        <v>80</v>
      </c>
      <c r="AB16" s="4" t="s">
        <v>200</v>
      </c>
      <c r="AC16" s="5"/>
      <c r="AD16" s="5"/>
      <c r="AE16" s="5"/>
      <c r="AF16" s="5"/>
      <c r="AG16" s="5">
        <v>80</v>
      </c>
      <c r="AH16" s="4" t="s">
        <v>201</v>
      </c>
      <c r="AI16" s="5"/>
      <c r="AJ16" s="5"/>
      <c r="AK16" s="5"/>
      <c r="AL16" s="5"/>
      <c r="AM16" s="5">
        <v>100</v>
      </c>
      <c r="AN16" s="6"/>
      <c r="AO16" s="5"/>
      <c r="AP16" s="5"/>
      <c r="AQ16" s="5"/>
      <c r="AR16" s="5"/>
      <c r="AS16" s="5"/>
      <c r="AT16" s="4"/>
      <c r="AU16" s="5"/>
      <c r="AV16" s="5"/>
      <c r="AW16" s="5"/>
      <c r="AX16" s="5"/>
      <c r="AY16" s="5"/>
      <c r="AZ16" s="4"/>
      <c r="BA16" s="5"/>
      <c r="BB16" s="5"/>
      <c r="BC16" s="5"/>
      <c r="BD16" s="5"/>
      <c r="BE16" s="5"/>
      <c r="BF16" s="4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6">
        <f t="shared" si="2"/>
        <v>93.333333333333329</v>
      </c>
      <c r="CQ16" s="10">
        <f t="shared" si="3"/>
        <v>93.333333333333329</v>
      </c>
      <c r="CR16" s="10" t="str">
        <f t="shared" si="1"/>
        <v/>
      </c>
      <c r="CS16" s="10" t="str">
        <f t="shared" si="1"/>
        <v/>
      </c>
      <c r="CT16" s="10" t="str">
        <f t="shared" si="1"/>
        <v/>
      </c>
      <c r="CU16" s="10">
        <f t="shared" si="1"/>
        <v>86.666666666666671</v>
      </c>
      <c r="CV16" s="21">
        <f t="shared" si="4"/>
        <v>100</v>
      </c>
      <c r="CW16" s="21">
        <f t="shared" si="5"/>
        <v>80</v>
      </c>
      <c r="CX16" s="22">
        <f t="shared" si="6"/>
        <v>100</v>
      </c>
      <c r="CY16" s="22" t="str">
        <f t="shared" si="7"/>
        <v/>
      </c>
      <c r="CZ16" s="22" t="str">
        <f t="shared" si="8"/>
        <v/>
      </c>
      <c r="DA16" s="23" t="str">
        <f t="shared" si="9"/>
        <v/>
      </c>
      <c r="DB16" s="23" t="str">
        <f t="shared" si="10"/>
        <v/>
      </c>
      <c r="DC16" s="23" t="str">
        <f t="shared" si="11"/>
        <v/>
      </c>
      <c r="DD16" s="23" t="str">
        <f t="shared" si="12"/>
        <v/>
      </c>
      <c r="DE16" s="23" t="str">
        <f t="shared" si="13"/>
        <v/>
      </c>
      <c r="DF16" s="23" t="str">
        <f t="shared" si="14"/>
        <v/>
      </c>
      <c r="DG16" s="23" t="str">
        <f t="shared" si="15"/>
        <v/>
      </c>
      <c r="DH16" s="23" t="str">
        <f t="shared" si="16"/>
        <v/>
      </c>
      <c r="DI16" s="23" t="str">
        <f t="shared" si="17"/>
        <v/>
      </c>
      <c r="DJ16" s="23" t="str">
        <f t="shared" si="18"/>
        <v/>
      </c>
      <c r="DK16" s="23" t="str">
        <f t="shared" si="19"/>
        <v xml:space="preserve">Membandingkan prisma, tabung, limas, kerucut, dan bola. </v>
      </c>
      <c r="DL16" s="23" t="str">
        <f t="shared" si="20"/>
        <v xml:space="preserve"> Menjelaskan bangun ruang yang merupakan gabungan dari beberapa bangun ruang, serta luas permukaan dan volumenya </v>
      </c>
      <c r="DM16" s="31" t="str">
        <f>IF(DK16="","",LOOKUP(MAX($CV16:$DJ16),KKM!$C$11:$C$14,KKM!$E$11:$E$14)&amp;" "&amp;MTK!DK16&amp;"; "&amp;LOOKUP(MIN(MTK!CV16:DJ16),KKM!$C$11:$C$14,KKM!$E$11:$E$14)&amp;" "&amp;MTK!DL16)</f>
        <v xml:space="preserve">Memiliki kemampuan yang sangat baik dalam  Membandingkan prisma, tabung, limas, kerucut, dan bola. ; Memiliki kemampuan yang baik dalam   Menjelaskan bangun ruang yang merupakan gabungan dari beberapa bangun ruang, serta luas permukaan dan volumenya </v>
      </c>
      <c r="DO16" s="9" t="str">
        <f t="shared" si="21"/>
        <v/>
      </c>
      <c r="DP16" s="9" t="str">
        <f t="shared" si="22"/>
        <v/>
      </c>
      <c r="DQ16" s="9" t="str">
        <f t="shared" si="23"/>
        <v/>
      </c>
      <c r="DR16" s="9">
        <f t="shared" si="24"/>
        <v>80</v>
      </c>
      <c r="DS16" s="9">
        <f t="shared" si="25"/>
        <v>80</v>
      </c>
      <c r="DT16" s="9">
        <f t="shared" si="26"/>
        <v>100</v>
      </c>
      <c r="DU16" s="9" t="str">
        <f t="shared" si="27"/>
        <v/>
      </c>
      <c r="DV16" s="9" t="str">
        <f t="shared" si="28"/>
        <v/>
      </c>
      <c r="DW16" s="9" t="str">
        <f t="shared" si="29"/>
        <v/>
      </c>
      <c r="DX16" s="9" t="str">
        <f t="shared" si="30"/>
        <v/>
      </c>
      <c r="DY16" s="9" t="str">
        <f t="shared" si="31"/>
        <v/>
      </c>
      <c r="DZ16" s="9" t="str">
        <f t="shared" si="32"/>
        <v/>
      </c>
      <c r="EA16" s="9" t="str">
        <f t="shared" si="33"/>
        <v/>
      </c>
      <c r="EB16" s="9" t="str">
        <f t="shared" si="34"/>
        <v/>
      </c>
      <c r="EC16" s="9" t="str">
        <f t="shared" si="35"/>
        <v/>
      </c>
      <c r="ED16" s="9" t="str">
        <f t="shared" si="36"/>
        <v>Menyelesaikan masalah yang berkaitan dengan modus, median, dan mean dari data tunggal dalam penyelesaian masalah</v>
      </c>
      <c r="EE16" s="9" t="str">
        <f t="shared" si="37"/>
        <v xml:space="preserve">Mengidentifikasi prisma, tabung, limas, kerucut, dan bola </v>
      </c>
      <c r="EF16" s="31" t="str">
        <f>IFERROR(LOOKUP(MAX($DO16:$EC16),KKM!$C$11:$C$14,KKM!$F$11:$F$14),"")&amp;MTK!ED16&amp;"; "&amp;IFERROR(LOOKUP(MIN($DO16:$EC16),KKM!$C$11:$C$14,KKM!$F$11:$F$14),"")&amp;MTK!EE16</f>
        <v xml:space="preserve">Sangat terampil dalam Menyelesaikan masalah yang berkaitan dengan modus, median, dan mean dari data tunggal dalam penyelesaian masalah; Terampil dalam Mengidentifikasi prisma, tabung, limas, kerucut, dan bola </v>
      </c>
    </row>
    <row r="17" spans="1:136" ht="47.25" x14ac:dyDescent="0.25">
      <c r="A17" s="2">
        <v>15</v>
      </c>
      <c r="B17" s="3" t="str">
        <f t="shared" ca="1" si="0"/>
        <v>MUHAMMAD REVALISA AKBAR</v>
      </c>
      <c r="C17" s="3" t="str">
        <f t="shared" ca="1" si="0"/>
        <v>0087069179</v>
      </c>
      <c r="D17" s="4" t="s">
        <v>197</v>
      </c>
      <c r="E17" s="5">
        <v>100</v>
      </c>
      <c r="F17" s="5"/>
      <c r="G17" s="5"/>
      <c r="H17" s="5"/>
      <c r="I17" s="5"/>
      <c r="J17" s="4" t="s">
        <v>202</v>
      </c>
      <c r="K17" s="5">
        <v>80</v>
      </c>
      <c r="L17" s="5"/>
      <c r="M17" s="5"/>
      <c r="N17" s="5"/>
      <c r="O17" s="5"/>
      <c r="P17" s="4" t="s">
        <v>198</v>
      </c>
      <c r="Q17" s="5">
        <v>100</v>
      </c>
      <c r="R17" s="5"/>
      <c r="S17" s="5"/>
      <c r="T17" s="5"/>
      <c r="U17" s="5"/>
      <c r="V17" s="4" t="s">
        <v>199</v>
      </c>
      <c r="W17" s="5"/>
      <c r="X17" s="5"/>
      <c r="Y17" s="5"/>
      <c r="Z17" s="5"/>
      <c r="AA17" s="5">
        <v>80</v>
      </c>
      <c r="AB17" s="4" t="s">
        <v>200</v>
      </c>
      <c r="AC17" s="5"/>
      <c r="AD17" s="5"/>
      <c r="AE17" s="5"/>
      <c r="AF17" s="5"/>
      <c r="AG17" s="5">
        <v>80</v>
      </c>
      <c r="AH17" s="4" t="s">
        <v>201</v>
      </c>
      <c r="AI17" s="5"/>
      <c r="AJ17" s="5"/>
      <c r="AK17" s="5"/>
      <c r="AL17" s="5"/>
      <c r="AM17" s="5">
        <v>100</v>
      </c>
      <c r="AN17" s="6"/>
      <c r="AO17" s="5"/>
      <c r="AP17" s="5"/>
      <c r="AQ17" s="5"/>
      <c r="AR17" s="5"/>
      <c r="AS17" s="5"/>
      <c r="AT17" s="4"/>
      <c r="AU17" s="5"/>
      <c r="AV17" s="5"/>
      <c r="AW17" s="5"/>
      <c r="AX17" s="5"/>
      <c r="AY17" s="5"/>
      <c r="AZ17" s="4"/>
      <c r="BA17" s="5"/>
      <c r="BB17" s="5"/>
      <c r="BC17" s="5"/>
      <c r="BD17" s="5"/>
      <c r="BE17" s="5"/>
      <c r="BF17" s="4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6">
        <f t="shared" si="2"/>
        <v>93.333333333333329</v>
      </c>
      <c r="CQ17" s="10">
        <f t="shared" si="3"/>
        <v>93.333333333333329</v>
      </c>
      <c r="CR17" s="10" t="str">
        <f t="shared" si="1"/>
        <v/>
      </c>
      <c r="CS17" s="10" t="str">
        <f t="shared" si="1"/>
        <v/>
      </c>
      <c r="CT17" s="10" t="str">
        <f t="shared" si="1"/>
        <v/>
      </c>
      <c r="CU17" s="10">
        <f t="shared" si="1"/>
        <v>86.666666666666671</v>
      </c>
      <c r="CV17" s="21">
        <f t="shared" si="4"/>
        <v>100</v>
      </c>
      <c r="CW17" s="21">
        <f t="shared" si="5"/>
        <v>80</v>
      </c>
      <c r="CX17" s="22">
        <f t="shared" si="6"/>
        <v>100</v>
      </c>
      <c r="CY17" s="22" t="str">
        <f t="shared" si="7"/>
        <v/>
      </c>
      <c r="CZ17" s="22" t="str">
        <f t="shared" si="8"/>
        <v/>
      </c>
      <c r="DA17" s="23" t="str">
        <f t="shared" si="9"/>
        <v/>
      </c>
      <c r="DB17" s="23" t="str">
        <f t="shared" si="10"/>
        <v/>
      </c>
      <c r="DC17" s="23" t="str">
        <f t="shared" si="11"/>
        <v/>
      </c>
      <c r="DD17" s="23" t="str">
        <f t="shared" si="12"/>
        <v/>
      </c>
      <c r="DE17" s="23" t="str">
        <f t="shared" si="13"/>
        <v/>
      </c>
      <c r="DF17" s="23" t="str">
        <f t="shared" si="14"/>
        <v/>
      </c>
      <c r="DG17" s="23" t="str">
        <f t="shared" si="15"/>
        <v/>
      </c>
      <c r="DH17" s="23" t="str">
        <f t="shared" si="16"/>
        <v/>
      </c>
      <c r="DI17" s="23" t="str">
        <f t="shared" si="17"/>
        <v/>
      </c>
      <c r="DJ17" s="23" t="str">
        <f t="shared" si="18"/>
        <v/>
      </c>
      <c r="DK17" s="23" t="str">
        <f t="shared" si="19"/>
        <v xml:space="preserve">Membandingkan prisma, tabung, limas, kerucut, dan bola. </v>
      </c>
      <c r="DL17" s="23" t="str">
        <f t="shared" si="20"/>
        <v xml:space="preserve"> Menjelaskan bangun ruang yang merupakan gabungan dari beberapa bangun ruang, serta luas permukaan dan volumenya </v>
      </c>
      <c r="DM17" s="31" t="str">
        <f>IF(DK17="","",LOOKUP(MAX($CV17:$DJ17),KKM!$C$11:$C$14,KKM!$E$11:$E$14)&amp;" "&amp;MTK!DK17&amp;"; "&amp;LOOKUP(MIN(MTK!CV17:DJ17),KKM!$C$11:$C$14,KKM!$E$11:$E$14)&amp;" "&amp;MTK!DL17)</f>
        <v xml:space="preserve">Memiliki kemampuan yang sangat baik dalam  Membandingkan prisma, tabung, limas, kerucut, dan bola. ; Memiliki kemampuan yang baik dalam   Menjelaskan bangun ruang yang merupakan gabungan dari beberapa bangun ruang, serta luas permukaan dan volumenya </v>
      </c>
      <c r="DO17" s="9" t="str">
        <f t="shared" si="21"/>
        <v/>
      </c>
      <c r="DP17" s="9" t="str">
        <f t="shared" si="22"/>
        <v/>
      </c>
      <c r="DQ17" s="9" t="str">
        <f t="shared" si="23"/>
        <v/>
      </c>
      <c r="DR17" s="9">
        <f t="shared" si="24"/>
        <v>80</v>
      </c>
      <c r="DS17" s="9">
        <f t="shared" si="25"/>
        <v>80</v>
      </c>
      <c r="DT17" s="9">
        <f t="shared" si="26"/>
        <v>100</v>
      </c>
      <c r="DU17" s="9" t="str">
        <f t="shared" si="27"/>
        <v/>
      </c>
      <c r="DV17" s="9" t="str">
        <f t="shared" si="28"/>
        <v/>
      </c>
      <c r="DW17" s="9" t="str">
        <f t="shared" si="29"/>
        <v/>
      </c>
      <c r="DX17" s="9" t="str">
        <f t="shared" si="30"/>
        <v/>
      </c>
      <c r="DY17" s="9" t="str">
        <f t="shared" si="31"/>
        <v/>
      </c>
      <c r="DZ17" s="9" t="str">
        <f t="shared" si="32"/>
        <v/>
      </c>
      <c r="EA17" s="9" t="str">
        <f t="shared" si="33"/>
        <v/>
      </c>
      <c r="EB17" s="9" t="str">
        <f t="shared" si="34"/>
        <v/>
      </c>
      <c r="EC17" s="9" t="str">
        <f t="shared" si="35"/>
        <v/>
      </c>
      <c r="ED17" s="9" t="str">
        <f t="shared" si="36"/>
        <v>Menyelesaikan masalah yang berkaitan dengan modus, median, dan mean dari data tunggal dalam penyelesaian masalah</v>
      </c>
      <c r="EE17" s="9" t="str">
        <f t="shared" si="37"/>
        <v xml:space="preserve">Mengidentifikasi prisma, tabung, limas, kerucut, dan bola </v>
      </c>
      <c r="EF17" s="31" t="str">
        <f>IFERROR(LOOKUP(MAX($DO17:$EC17),KKM!$C$11:$C$14,KKM!$F$11:$F$14),"")&amp;MTK!ED17&amp;"; "&amp;IFERROR(LOOKUP(MIN($DO17:$EC17),KKM!$C$11:$C$14,KKM!$F$11:$F$14),"")&amp;MTK!EE17</f>
        <v xml:space="preserve">Sangat terampil dalam Menyelesaikan masalah yang berkaitan dengan modus, median, dan mean dari data tunggal dalam penyelesaian masalah; Terampil dalam Mengidentifikasi prisma, tabung, limas, kerucut, dan bola </v>
      </c>
    </row>
    <row r="18" spans="1:136" ht="47.25" x14ac:dyDescent="0.25">
      <c r="A18" s="2">
        <v>16</v>
      </c>
      <c r="B18" s="3" t="str">
        <f t="shared" ca="1" si="0"/>
        <v>MUHAMMAD ROZI</v>
      </c>
      <c r="C18" s="3" t="str">
        <f t="shared" ca="1" si="0"/>
        <v>0078857610</v>
      </c>
      <c r="D18" s="4" t="s">
        <v>197</v>
      </c>
      <c r="E18" s="5">
        <v>100</v>
      </c>
      <c r="F18" s="5"/>
      <c r="G18" s="5"/>
      <c r="H18" s="5"/>
      <c r="I18" s="5"/>
      <c r="J18" s="4" t="s">
        <v>202</v>
      </c>
      <c r="K18" s="5">
        <v>80</v>
      </c>
      <c r="L18" s="5"/>
      <c r="M18" s="5"/>
      <c r="N18" s="5"/>
      <c r="O18" s="5"/>
      <c r="P18" s="4" t="s">
        <v>198</v>
      </c>
      <c r="Q18" s="5">
        <v>100</v>
      </c>
      <c r="R18" s="5"/>
      <c r="S18" s="5"/>
      <c r="T18" s="5"/>
      <c r="U18" s="5"/>
      <c r="V18" s="4" t="s">
        <v>199</v>
      </c>
      <c r="W18" s="5"/>
      <c r="X18" s="5"/>
      <c r="Y18" s="5"/>
      <c r="Z18" s="5"/>
      <c r="AA18" s="5">
        <v>80</v>
      </c>
      <c r="AB18" s="4" t="s">
        <v>200</v>
      </c>
      <c r="AC18" s="5"/>
      <c r="AD18" s="5"/>
      <c r="AE18" s="5"/>
      <c r="AF18" s="5"/>
      <c r="AG18" s="5">
        <v>80</v>
      </c>
      <c r="AH18" s="4" t="s">
        <v>201</v>
      </c>
      <c r="AI18" s="5"/>
      <c r="AJ18" s="5"/>
      <c r="AK18" s="5"/>
      <c r="AL18" s="5"/>
      <c r="AM18" s="5">
        <v>100</v>
      </c>
      <c r="AN18" s="6"/>
      <c r="AO18" s="5"/>
      <c r="AP18" s="5"/>
      <c r="AQ18" s="5"/>
      <c r="AR18" s="5"/>
      <c r="AS18" s="5"/>
      <c r="AT18" s="4"/>
      <c r="AU18" s="5"/>
      <c r="AV18" s="5"/>
      <c r="AW18" s="5"/>
      <c r="AX18" s="5"/>
      <c r="AY18" s="5"/>
      <c r="AZ18" s="4"/>
      <c r="BA18" s="5"/>
      <c r="BB18" s="5"/>
      <c r="BC18" s="5"/>
      <c r="BD18" s="5"/>
      <c r="BE18" s="5"/>
      <c r="BF18" s="4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6">
        <f t="shared" si="2"/>
        <v>93.333333333333329</v>
      </c>
      <c r="CQ18" s="10">
        <f t="shared" si="3"/>
        <v>93.333333333333329</v>
      </c>
      <c r="CR18" s="10" t="str">
        <f t="shared" si="1"/>
        <v/>
      </c>
      <c r="CS18" s="10" t="str">
        <f t="shared" si="1"/>
        <v/>
      </c>
      <c r="CT18" s="10" t="str">
        <f t="shared" si="1"/>
        <v/>
      </c>
      <c r="CU18" s="10">
        <f t="shared" si="1"/>
        <v>86.666666666666671</v>
      </c>
      <c r="CV18" s="21">
        <f t="shared" si="4"/>
        <v>100</v>
      </c>
      <c r="CW18" s="21">
        <f t="shared" si="5"/>
        <v>80</v>
      </c>
      <c r="CX18" s="22">
        <f t="shared" si="6"/>
        <v>100</v>
      </c>
      <c r="CY18" s="22" t="str">
        <f t="shared" si="7"/>
        <v/>
      </c>
      <c r="CZ18" s="22" t="str">
        <f t="shared" si="8"/>
        <v/>
      </c>
      <c r="DA18" s="23" t="str">
        <f t="shared" si="9"/>
        <v/>
      </c>
      <c r="DB18" s="23" t="str">
        <f t="shared" si="10"/>
        <v/>
      </c>
      <c r="DC18" s="23" t="str">
        <f t="shared" si="11"/>
        <v/>
      </c>
      <c r="DD18" s="23" t="str">
        <f t="shared" si="12"/>
        <v/>
      </c>
      <c r="DE18" s="23" t="str">
        <f t="shared" si="13"/>
        <v/>
      </c>
      <c r="DF18" s="23" t="str">
        <f t="shared" si="14"/>
        <v/>
      </c>
      <c r="DG18" s="23" t="str">
        <f t="shared" si="15"/>
        <v/>
      </c>
      <c r="DH18" s="23" t="str">
        <f t="shared" si="16"/>
        <v/>
      </c>
      <c r="DI18" s="23" t="str">
        <f t="shared" si="17"/>
        <v/>
      </c>
      <c r="DJ18" s="23" t="str">
        <f t="shared" si="18"/>
        <v/>
      </c>
      <c r="DK18" s="23" t="str">
        <f t="shared" si="19"/>
        <v xml:space="preserve">Membandingkan prisma, tabung, limas, kerucut, dan bola. </v>
      </c>
      <c r="DL18" s="23" t="str">
        <f t="shared" si="20"/>
        <v xml:space="preserve"> Menjelaskan bangun ruang yang merupakan gabungan dari beberapa bangun ruang, serta luas permukaan dan volumenya </v>
      </c>
      <c r="DM18" s="31" t="str">
        <f>IF(DK18="","",LOOKUP(MAX($CV18:$DJ18),KKM!$C$11:$C$14,KKM!$E$11:$E$14)&amp;" "&amp;MTK!DK18&amp;"; "&amp;LOOKUP(MIN(MTK!CV18:DJ18),KKM!$C$11:$C$14,KKM!$E$11:$E$14)&amp;" "&amp;MTK!DL18)</f>
        <v xml:space="preserve">Memiliki kemampuan yang sangat baik dalam  Membandingkan prisma, tabung, limas, kerucut, dan bola. ; Memiliki kemampuan yang baik dalam   Menjelaskan bangun ruang yang merupakan gabungan dari beberapa bangun ruang, serta luas permukaan dan volumenya </v>
      </c>
      <c r="DO18" s="9" t="str">
        <f t="shared" si="21"/>
        <v/>
      </c>
      <c r="DP18" s="9" t="str">
        <f t="shared" si="22"/>
        <v/>
      </c>
      <c r="DQ18" s="9" t="str">
        <f t="shared" si="23"/>
        <v/>
      </c>
      <c r="DR18" s="9">
        <f t="shared" si="24"/>
        <v>80</v>
      </c>
      <c r="DS18" s="9">
        <f t="shared" si="25"/>
        <v>80</v>
      </c>
      <c r="DT18" s="9">
        <f t="shared" si="26"/>
        <v>100</v>
      </c>
      <c r="DU18" s="9" t="str">
        <f t="shared" si="27"/>
        <v/>
      </c>
      <c r="DV18" s="9" t="str">
        <f t="shared" si="28"/>
        <v/>
      </c>
      <c r="DW18" s="9" t="str">
        <f t="shared" si="29"/>
        <v/>
      </c>
      <c r="DX18" s="9" t="str">
        <f t="shared" si="30"/>
        <v/>
      </c>
      <c r="DY18" s="9" t="str">
        <f t="shared" si="31"/>
        <v/>
      </c>
      <c r="DZ18" s="9" t="str">
        <f t="shared" si="32"/>
        <v/>
      </c>
      <c r="EA18" s="9" t="str">
        <f t="shared" si="33"/>
        <v/>
      </c>
      <c r="EB18" s="9" t="str">
        <f t="shared" si="34"/>
        <v/>
      </c>
      <c r="EC18" s="9" t="str">
        <f t="shared" si="35"/>
        <v/>
      </c>
      <c r="ED18" s="9" t="str">
        <f t="shared" si="36"/>
        <v>Menyelesaikan masalah yang berkaitan dengan modus, median, dan mean dari data tunggal dalam penyelesaian masalah</v>
      </c>
      <c r="EE18" s="9" t="str">
        <f t="shared" si="37"/>
        <v xml:space="preserve">Mengidentifikasi prisma, tabung, limas, kerucut, dan bola </v>
      </c>
      <c r="EF18" s="31" t="str">
        <f>IFERROR(LOOKUP(MAX($DO18:$EC18),KKM!$C$11:$C$14,KKM!$F$11:$F$14),"")&amp;MTK!ED18&amp;"; "&amp;IFERROR(LOOKUP(MIN($DO18:$EC18),KKM!$C$11:$C$14,KKM!$F$11:$F$14),"")&amp;MTK!EE18</f>
        <v xml:space="preserve">Sangat terampil dalam Menyelesaikan masalah yang berkaitan dengan modus, median, dan mean dari data tunggal dalam penyelesaian masalah; Terampil dalam Mengidentifikasi prisma, tabung, limas, kerucut, dan bola </v>
      </c>
    </row>
    <row r="19" spans="1:136" ht="47.25" x14ac:dyDescent="0.25">
      <c r="A19" s="2">
        <v>17</v>
      </c>
      <c r="B19" s="3" t="str">
        <f t="shared" ca="1" si="0"/>
        <v>MUHAMMAD SUKRON</v>
      </c>
      <c r="C19" s="3" t="str">
        <f t="shared" ca="1" si="0"/>
        <v>0073337501</v>
      </c>
      <c r="D19" s="4" t="s">
        <v>197</v>
      </c>
      <c r="E19" s="5">
        <v>100</v>
      </c>
      <c r="F19" s="5"/>
      <c r="G19" s="5"/>
      <c r="H19" s="5"/>
      <c r="I19" s="5"/>
      <c r="J19" s="4" t="s">
        <v>202</v>
      </c>
      <c r="K19" s="5">
        <v>80</v>
      </c>
      <c r="L19" s="5"/>
      <c r="M19" s="5"/>
      <c r="N19" s="5"/>
      <c r="O19" s="5"/>
      <c r="P19" s="4" t="s">
        <v>198</v>
      </c>
      <c r="Q19" s="5">
        <v>100</v>
      </c>
      <c r="R19" s="5"/>
      <c r="S19" s="5"/>
      <c r="T19" s="5"/>
      <c r="U19" s="5"/>
      <c r="V19" s="4" t="s">
        <v>199</v>
      </c>
      <c r="W19" s="5"/>
      <c r="X19" s="5"/>
      <c r="Y19" s="5"/>
      <c r="Z19" s="5"/>
      <c r="AA19" s="5">
        <v>80</v>
      </c>
      <c r="AB19" s="4" t="s">
        <v>200</v>
      </c>
      <c r="AC19" s="5"/>
      <c r="AD19" s="5"/>
      <c r="AE19" s="5"/>
      <c r="AF19" s="5"/>
      <c r="AG19" s="5">
        <v>80</v>
      </c>
      <c r="AH19" s="4" t="s">
        <v>201</v>
      </c>
      <c r="AI19" s="5"/>
      <c r="AJ19" s="5"/>
      <c r="AK19" s="5"/>
      <c r="AL19" s="5"/>
      <c r="AM19" s="5">
        <v>100</v>
      </c>
      <c r="AN19" s="6"/>
      <c r="AO19" s="5"/>
      <c r="AP19" s="5"/>
      <c r="AQ19" s="5"/>
      <c r="AR19" s="5"/>
      <c r="AS19" s="5"/>
      <c r="AT19" s="4"/>
      <c r="AU19" s="5"/>
      <c r="AV19" s="5"/>
      <c r="AW19" s="5"/>
      <c r="AX19" s="5"/>
      <c r="AY19" s="5"/>
      <c r="AZ19" s="4"/>
      <c r="BA19" s="5"/>
      <c r="BB19" s="5"/>
      <c r="BC19" s="5"/>
      <c r="BD19" s="5"/>
      <c r="BE19" s="5"/>
      <c r="BF19" s="4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6">
        <f t="shared" si="2"/>
        <v>93.333333333333329</v>
      </c>
      <c r="CQ19" s="10">
        <f t="shared" si="3"/>
        <v>93.333333333333329</v>
      </c>
      <c r="CR19" s="10" t="str">
        <f t="shared" si="3"/>
        <v/>
      </c>
      <c r="CS19" s="10" t="str">
        <f t="shared" si="3"/>
        <v/>
      </c>
      <c r="CT19" s="10" t="str">
        <f t="shared" si="3"/>
        <v/>
      </c>
      <c r="CU19" s="10">
        <f t="shared" si="3"/>
        <v>86.666666666666671</v>
      </c>
      <c r="CV19" s="21">
        <f t="shared" si="4"/>
        <v>100</v>
      </c>
      <c r="CW19" s="21">
        <f t="shared" si="5"/>
        <v>80</v>
      </c>
      <c r="CX19" s="22">
        <f t="shared" si="6"/>
        <v>100</v>
      </c>
      <c r="CY19" s="22" t="str">
        <f t="shared" si="7"/>
        <v/>
      </c>
      <c r="CZ19" s="22" t="str">
        <f t="shared" si="8"/>
        <v/>
      </c>
      <c r="DA19" s="23" t="str">
        <f t="shared" si="9"/>
        <v/>
      </c>
      <c r="DB19" s="23" t="str">
        <f t="shared" si="10"/>
        <v/>
      </c>
      <c r="DC19" s="23" t="str">
        <f t="shared" si="11"/>
        <v/>
      </c>
      <c r="DD19" s="23" t="str">
        <f t="shared" si="12"/>
        <v/>
      </c>
      <c r="DE19" s="23" t="str">
        <f t="shared" si="13"/>
        <v/>
      </c>
      <c r="DF19" s="23" t="str">
        <f t="shared" si="14"/>
        <v/>
      </c>
      <c r="DG19" s="23" t="str">
        <f t="shared" si="15"/>
        <v/>
      </c>
      <c r="DH19" s="23" t="str">
        <f t="shared" si="16"/>
        <v/>
      </c>
      <c r="DI19" s="23" t="str">
        <f t="shared" si="17"/>
        <v/>
      </c>
      <c r="DJ19" s="23" t="str">
        <f t="shared" si="18"/>
        <v/>
      </c>
      <c r="DK19" s="23" t="str">
        <f t="shared" si="19"/>
        <v xml:space="preserve">Membandingkan prisma, tabung, limas, kerucut, dan bola. </v>
      </c>
      <c r="DL19" s="23" t="str">
        <f t="shared" si="20"/>
        <v xml:space="preserve"> Menjelaskan bangun ruang yang merupakan gabungan dari beberapa bangun ruang, serta luas permukaan dan volumenya </v>
      </c>
      <c r="DM19" s="31" t="str">
        <f>IF(DK19="","",LOOKUP(MAX($CV19:$DJ19),KKM!$C$11:$C$14,KKM!$E$11:$E$14)&amp;" "&amp;MTK!DK19&amp;"; "&amp;LOOKUP(MIN(MTK!CV19:DJ19),KKM!$C$11:$C$14,KKM!$E$11:$E$14)&amp;" "&amp;MTK!DL19)</f>
        <v xml:space="preserve">Memiliki kemampuan yang sangat baik dalam  Membandingkan prisma, tabung, limas, kerucut, dan bola. ; Memiliki kemampuan yang baik dalam   Menjelaskan bangun ruang yang merupakan gabungan dari beberapa bangun ruang, serta luas permukaan dan volumenya </v>
      </c>
      <c r="DO19" s="9" t="str">
        <f t="shared" si="21"/>
        <v/>
      </c>
      <c r="DP19" s="9" t="str">
        <f t="shared" si="22"/>
        <v/>
      </c>
      <c r="DQ19" s="9" t="str">
        <f t="shared" si="23"/>
        <v/>
      </c>
      <c r="DR19" s="9">
        <f t="shared" si="24"/>
        <v>80</v>
      </c>
      <c r="DS19" s="9">
        <f t="shared" si="25"/>
        <v>80</v>
      </c>
      <c r="DT19" s="9">
        <f t="shared" si="26"/>
        <v>100</v>
      </c>
      <c r="DU19" s="9" t="str">
        <f t="shared" si="27"/>
        <v/>
      </c>
      <c r="DV19" s="9" t="str">
        <f t="shared" si="28"/>
        <v/>
      </c>
      <c r="DW19" s="9" t="str">
        <f t="shared" si="29"/>
        <v/>
      </c>
      <c r="DX19" s="9" t="str">
        <f t="shared" si="30"/>
        <v/>
      </c>
      <c r="DY19" s="9" t="str">
        <f t="shared" si="31"/>
        <v/>
      </c>
      <c r="DZ19" s="9" t="str">
        <f t="shared" si="32"/>
        <v/>
      </c>
      <c r="EA19" s="9" t="str">
        <f t="shared" si="33"/>
        <v/>
      </c>
      <c r="EB19" s="9" t="str">
        <f t="shared" si="34"/>
        <v/>
      </c>
      <c r="EC19" s="9" t="str">
        <f t="shared" si="35"/>
        <v/>
      </c>
      <c r="ED19" s="9" t="str">
        <f t="shared" si="36"/>
        <v>Menyelesaikan masalah yang berkaitan dengan modus, median, dan mean dari data tunggal dalam penyelesaian masalah</v>
      </c>
      <c r="EE19" s="9" t="str">
        <f t="shared" si="37"/>
        <v xml:space="preserve">Mengidentifikasi prisma, tabung, limas, kerucut, dan bola </v>
      </c>
      <c r="EF19" s="31" t="str">
        <f>IFERROR(LOOKUP(MAX($DO19:$EC19),KKM!$C$11:$C$14,KKM!$F$11:$F$14),"")&amp;MTK!ED19&amp;"; "&amp;IFERROR(LOOKUP(MIN($DO19:$EC19),KKM!$C$11:$C$14,KKM!$F$11:$F$14),"")&amp;MTK!EE19</f>
        <v xml:space="preserve">Sangat terampil dalam Menyelesaikan masalah yang berkaitan dengan modus, median, dan mean dari data tunggal dalam penyelesaian masalah; Terampil dalam Mengidentifikasi prisma, tabung, limas, kerucut, dan bola </v>
      </c>
    </row>
    <row r="20" spans="1:136" ht="47.25" x14ac:dyDescent="0.25">
      <c r="A20" s="2">
        <v>18</v>
      </c>
      <c r="B20" s="3" t="str">
        <f t="shared" ca="1" si="0"/>
        <v>NADIVA</v>
      </c>
      <c r="C20" s="3" t="str">
        <f t="shared" ca="1" si="0"/>
        <v>0084028635</v>
      </c>
      <c r="D20" s="4" t="s">
        <v>197</v>
      </c>
      <c r="E20" s="5">
        <v>100</v>
      </c>
      <c r="F20" s="5"/>
      <c r="G20" s="5"/>
      <c r="H20" s="5"/>
      <c r="I20" s="5"/>
      <c r="J20" s="4" t="s">
        <v>202</v>
      </c>
      <c r="K20" s="5">
        <v>80</v>
      </c>
      <c r="L20" s="5"/>
      <c r="M20" s="5"/>
      <c r="N20" s="5"/>
      <c r="O20" s="5"/>
      <c r="P20" s="4" t="s">
        <v>198</v>
      </c>
      <c r="Q20" s="5">
        <v>100</v>
      </c>
      <c r="R20" s="5"/>
      <c r="S20" s="5"/>
      <c r="T20" s="5"/>
      <c r="U20" s="5"/>
      <c r="V20" s="4" t="s">
        <v>199</v>
      </c>
      <c r="W20" s="5"/>
      <c r="X20" s="5"/>
      <c r="Y20" s="5"/>
      <c r="Z20" s="5"/>
      <c r="AA20" s="5">
        <v>80</v>
      </c>
      <c r="AB20" s="4" t="s">
        <v>200</v>
      </c>
      <c r="AC20" s="5"/>
      <c r="AD20" s="5"/>
      <c r="AE20" s="5"/>
      <c r="AF20" s="5"/>
      <c r="AG20" s="5">
        <v>80</v>
      </c>
      <c r="AH20" s="4" t="s">
        <v>201</v>
      </c>
      <c r="AI20" s="5"/>
      <c r="AJ20" s="5"/>
      <c r="AK20" s="5"/>
      <c r="AL20" s="5"/>
      <c r="AM20" s="5">
        <v>100</v>
      </c>
      <c r="AN20" s="6"/>
      <c r="AO20" s="5"/>
      <c r="AP20" s="5"/>
      <c r="AQ20" s="5"/>
      <c r="AR20" s="5"/>
      <c r="AS20" s="5"/>
      <c r="AT20" s="4"/>
      <c r="AU20" s="5"/>
      <c r="AV20" s="5"/>
      <c r="AW20" s="5"/>
      <c r="AX20" s="5"/>
      <c r="AY20" s="5"/>
      <c r="AZ20" s="4"/>
      <c r="BA20" s="5"/>
      <c r="BB20" s="5"/>
      <c r="BC20" s="5"/>
      <c r="BD20" s="5"/>
      <c r="BE20" s="5"/>
      <c r="BF20" s="4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6">
        <f t="shared" si="2"/>
        <v>93.333333333333329</v>
      </c>
      <c r="CQ20" s="10">
        <f t="shared" si="3"/>
        <v>93.333333333333329</v>
      </c>
      <c r="CR20" s="10" t="str">
        <f t="shared" si="3"/>
        <v/>
      </c>
      <c r="CS20" s="10" t="str">
        <f t="shared" si="3"/>
        <v/>
      </c>
      <c r="CT20" s="10" t="str">
        <f t="shared" si="3"/>
        <v/>
      </c>
      <c r="CU20" s="10">
        <f t="shared" si="3"/>
        <v>86.666666666666671</v>
      </c>
      <c r="CV20" s="21">
        <f t="shared" si="4"/>
        <v>100</v>
      </c>
      <c r="CW20" s="21">
        <f t="shared" si="5"/>
        <v>80</v>
      </c>
      <c r="CX20" s="22">
        <f t="shared" si="6"/>
        <v>100</v>
      </c>
      <c r="CY20" s="22" t="str">
        <f t="shared" si="7"/>
        <v/>
      </c>
      <c r="CZ20" s="22" t="str">
        <f t="shared" si="8"/>
        <v/>
      </c>
      <c r="DA20" s="23" t="str">
        <f t="shared" si="9"/>
        <v/>
      </c>
      <c r="DB20" s="23" t="str">
        <f t="shared" si="10"/>
        <v/>
      </c>
      <c r="DC20" s="23" t="str">
        <f t="shared" si="11"/>
        <v/>
      </c>
      <c r="DD20" s="23" t="str">
        <f t="shared" si="12"/>
        <v/>
      </c>
      <c r="DE20" s="23" t="str">
        <f t="shared" si="13"/>
        <v/>
      </c>
      <c r="DF20" s="23" t="str">
        <f t="shared" si="14"/>
        <v/>
      </c>
      <c r="DG20" s="23" t="str">
        <f t="shared" si="15"/>
        <v/>
      </c>
      <c r="DH20" s="23" t="str">
        <f t="shared" si="16"/>
        <v/>
      </c>
      <c r="DI20" s="23" t="str">
        <f t="shared" si="17"/>
        <v/>
      </c>
      <c r="DJ20" s="23" t="str">
        <f t="shared" si="18"/>
        <v/>
      </c>
      <c r="DK20" s="23" t="str">
        <f t="shared" si="19"/>
        <v xml:space="preserve">Membandingkan prisma, tabung, limas, kerucut, dan bola. </v>
      </c>
      <c r="DL20" s="23" t="str">
        <f t="shared" si="20"/>
        <v xml:space="preserve"> Menjelaskan bangun ruang yang merupakan gabungan dari beberapa bangun ruang, serta luas permukaan dan volumenya </v>
      </c>
      <c r="DM20" s="31" t="str">
        <f>IF(DK20="","",LOOKUP(MAX($CV20:$DJ20),KKM!$C$11:$C$14,KKM!$E$11:$E$14)&amp;" "&amp;MTK!DK20&amp;"; "&amp;LOOKUP(MIN(MTK!CV20:DJ20),KKM!$C$11:$C$14,KKM!$E$11:$E$14)&amp;" "&amp;MTK!DL20)</f>
        <v xml:space="preserve">Memiliki kemampuan yang sangat baik dalam  Membandingkan prisma, tabung, limas, kerucut, dan bola. ; Memiliki kemampuan yang baik dalam   Menjelaskan bangun ruang yang merupakan gabungan dari beberapa bangun ruang, serta luas permukaan dan volumenya </v>
      </c>
      <c r="DO20" s="9" t="str">
        <f t="shared" si="21"/>
        <v/>
      </c>
      <c r="DP20" s="9" t="str">
        <f t="shared" si="22"/>
        <v/>
      </c>
      <c r="DQ20" s="9" t="str">
        <f t="shared" si="23"/>
        <v/>
      </c>
      <c r="DR20" s="9">
        <f t="shared" si="24"/>
        <v>80</v>
      </c>
      <c r="DS20" s="9">
        <f t="shared" si="25"/>
        <v>80</v>
      </c>
      <c r="DT20" s="9">
        <f t="shared" si="26"/>
        <v>100</v>
      </c>
      <c r="DU20" s="9" t="str">
        <f t="shared" si="27"/>
        <v/>
      </c>
      <c r="DV20" s="9" t="str">
        <f t="shared" si="28"/>
        <v/>
      </c>
      <c r="DW20" s="9" t="str">
        <f t="shared" si="29"/>
        <v/>
      </c>
      <c r="DX20" s="9" t="str">
        <f t="shared" si="30"/>
        <v/>
      </c>
      <c r="DY20" s="9" t="str">
        <f t="shared" si="31"/>
        <v/>
      </c>
      <c r="DZ20" s="9" t="str">
        <f t="shared" si="32"/>
        <v/>
      </c>
      <c r="EA20" s="9" t="str">
        <f t="shared" si="33"/>
        <v/>
      </c>
      <c r="EB20" s="9" t="str">
        <f t="shared" si="34"/>
        <v/>
      </c>
      <c r="EC20" s="9" t="str">
        <f t="shared" si="35"/>
        <v/>
      </c>
      <c r="ED20" s="9" t="str">
        <f t="shared" si="36"/>
        <v>Menyelesaikan masalah yang berkaitan dengan modus, median, dan mean dari data tunggal dalam penyelesaian masalah</v>
      </c>
      <c r="EE20" s="9" t="str">
        <f t="shared" si="37"/>
        <v xml:space="preserve">Mengidentifikasi prisma, tabung, limas, kerucut, dan bola </v>
      </c>
      <c r="EF20" s="31" t="str">
        <f>IFERROR(LOOKUP(MAX($DO20:$EC20),KKM!$C$11:$C$14,KKM!$F$11:$F$14),"")&amp;MTK!ED20&amp;"; "&amp;IFERROR(LOOKUP(MIN($DO20:$EC20),KKM!$C$11:$C$14,KKM!$F$11:$F$14),"")&amp;MTK!EE20</f>
        <v xml:space="preserve">Sangat terampil dalam Menyelesaikan masalah yang berkaitan dengan modus, median, dan mean dari data tunggal dalam penyelesaian masalah; Terampil dalam Mengidentifikasi prisma, tabung, limas, kerucut, dan bola </v>
      </c>
    </row>
    <row r="21" spans="1:136" ht="47.25" x14ac:dyDescent="0.25">
      <c r="A21" s="2">
        <v>19</v>
      </c>
      <c r="B21" s="3" t="str">
        <f t="shared" ca="1" si="0"/>
        <v>NURAINI</v>
      </c>
      <c r="C21" s="3" t="str">
        <f t="shared" ca="1" si="0"/>
        <v>0071301693</v>
      </c>
      <c r="D21" s="4" t="s">
        <v>197</v>
      </c>
      <c r="E21" s="5">
        <v>100</v>
      </c>
      <c r="F21" s="5"/>
      <c r="G21" s="5"/>
      <c r="H21" s="5"/>
      <c r="I21" s="5"/>
      <c r="J21" s="4" t="s">
        <v>202</v>
      </c>
      <c r="K21" s="5">
        <v>80</v>
      </c>
      <c r="L21" s="5"/>
      <c r="M21" s="5"/>
      <c r="N21" s="5"/>
      <c r="O21" s="5"/>
      <c r="P21" s="4" t="s">
        <v>198</v>
      </c>
      <c r="Q21" s="5">
        <v>100</v>
      </c>
      <c r="R21" s="5"/>
      <c r="S21" s="5"/>
      <c r="T21" s="5"/>
      <c r="U21" s="5"/>
      <c r="V21" s="4" t="s">
        <v>199</v>
      </c>
      <c r="W21" s="5"/>
      <c r="X21" s="5"/>
      <c r="Y21" s="5"/>
      <c r="Z21" s="5"/>
      <c r="AA21" s="5">
        <v>80</v>
      </c>
      <c r="AB21" s="4" t="s">
        <v>200</v>
      </c>
      <c r="AC21" s="5"/>
      <c r="AD21" s="5"/>
      <c r="AE21" s="5"/>
      <c r="AF21" s="5"/>
      <c r="AG21" s="5">
        <v>80</v>
      </c>
      <c r="AH21" s="4" t="s">
        <v>201</v>
      </c>
      <c r="AI21" s="5"/>
      <c r="AJ21" s="5"/>
      <c r="AK21" s="5"/>
      <c r="AL21" s="5"/>
      <c r="AM21" s="5">
        <v>100</v>
      </c>
      <c r="AN21" s="6"/>
      <c r="AO21" s="5"/>
      <c r="AP21" s="5"/>
      <c r="AQ21" s="5"/>
      <c r="AR21" s="5"/>
      <c r="AS21" s="5"/>
      <c r="AT21" s="4"/>
      <c r="AU21" s="5"/>
      <c r="AV21" s="5"/>
      <c r="AW21" s="5"/>
      <c r="AX21" s="5"/>
      <c r="AY21" s="5"/>
      <c r="AZ21" s="4"/>
      <c r="BA21" s="5"/>
      <c r="BB21" s="5"/>
      <c r="BC21" s="5"/>
      <c r="BD21" s="5"/>
      <c r="BE21" s="5"/>
      <c r="BF21" s="4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6">
        <f t="shared" si="2"/>
        <v>93.333333333333329</v>
      </c>
      <c r="CQ21" s="10">
        <f t="shared" si="3"/>
        <v>93.333333333333329</v>
      </c>
      <c r="CR21" s="10" t="str">
        <f t="shared" si="3"/>
        <v/>
      </c>
      <c r="CS21" s="10" t="str">
        <f t="shared" si="3"/>
        <v/>
      </c>
      <c r="CT21" s="10" t="str">
        <f t="shared" si="3"/>
        <v/>
      </c>
      <c r="CU21" s="10">
        <f t="shared" si="3"/>
        <v>86.666666666666671</v>
      </c>
      <c r="CV21" s="21">
        <f t="shared" si="4"/>
        <v>100</v>
      </c>
      <c r="CW21" s="21">
        <f t="shared" si="5"/>
        <v>80</v>
      </c>
      <c r="CX21" s="22">
        <f t="shared" si="6"/>
        <v>100</v>
      </c>
      <c r="CY21" s="22" t="str">
        <f t="shared" si="7"/>
        <v/>
      </c>
      <c r="CZ21" s="22" t="str">
        <f t="shared" si="8"/>
        <v/>
      </c>
      <c r="DA21" s="23" t="str">
        <f t="shared" si="9"/>
        <v/>
      </c>
      <c r="DB21" s="23" t="str">
        <f t="shared" si="10"/>
        <v/>
      </c>
      <c r="DC21" s="23" t="str">
        <f t="shared" si="11"/>
        <v/>
      </c>
      <c r="DD21" s="23" t="str">
        <f t="shared" si="12"/>
        <v/>
      </c>
      <c r="DE21" s="23" t="str">
        <f t="shared" si="13"/>
        <v/>
      </c>
      <c r="DF21" s="23" t="str">
        <f t="shared" si="14"/>
        <v/>
      </c>
      <c r="DG21" s="23" t="str">
        <f t="shared" si="15"/>
        <v/>
      </c>
      <c r="DH21" s="23" t="str">
        <f t="shared" si="16"/>
        <v/>
      </c>
      <c r="DI21" s="23" t="str">
        <f t="shared" si="17"/>
        <v/>
      </c>
      <c r="DJ21" s="23" t="str">
        <f t="shared" si="18"/>
        <v/>
      </c>
      <c r="DK21" s="23" t="str">
        <f t="shared" si="19"/>
        <v xml:space="preserve">Membandingkan prisma, tabung, limas, kerucut, dan bola. </v>
      </c>
      <c r="DL21" s="23" t="str">
        <f t="shared" si="20"/>
        <v xml:space="preserve"> Menjelaskan bangun ruang yang merupakan gabungan dari beberapa bangun ruang, serta luas permukaan dan volumenya </v>
      </c>
      <c r="DM21" s="31" t="str">
        <f>IF(DK21="","",LOOKUP(MAX($CV21:$DJ21),KKM!$C$11:$C$14,KKM!$E$11:$E$14)&amp;" "&amp;MTK!DK21&amp;"; "&amp;LOOKUP(MIN(MTK!CV21:DJ21),KKM!$C$11:$C$14,KKM!$E$11:$E$14)&amp;" "&amp;MTK!DL21)</f>
        <v xml:space="preserve">Memiliki kemampuan yang sangat baik dalam  Membandingkan prisma, tabung, limas, kerucut, dan bola. ; Memiliki kemampuan yang baik dalam   Menjelaskan bangun ruang yang merupakan gabungan dari beberapa bangun ruang, serta luas permukaan dan volumenya </v>
      </c>
      <c r="DO21" s="9" t="str">
        <f t="shared" si="21"/>
        <v/>
      </c>
      <c r="DP21" s="9" t="str">
        <f t="shared" si="22"/>
        <v/>
      </c>
      <c r="DQ21" s="9" t="str">
        <f t="shared" si="23"/>
        <v/>
      </c>
      <c r="DR21" s="9">
        <f t="shared" si="24"/>
        <v>80</v>
      </c>
      <c r="DS21" s="9">
        <f t="shared" si="25"/>
        <v>80</v>
      </c>
      <c r="DT21" s="9">
        <f t="shared" si="26"/>
        <v>100</v>
      </c>
      <c r="DU21" s="9" t="str">
        <f t="shared" si="27"/>
        <v/>
      </c>
      <c r="DV21" s="9" t="str">
        <f t="shared" si="28"/>
        <v/>
      </c>
      <c r="DW21" s="9" t="str">
        <f t="shared" si="29"/>
        <v/>
      </c>
      <c r="DX21" s="9" t="str">
        <f t="shared" si="30"/>
        <v/>
      </c>
      <c r="DY21" s="9" t="str">
        <f t="shared" si="31"/>
        <v/>
      </c>
      <c r="DZ21" s="9" t="str">
        <f t="shared" si="32"/>
        <v/>
      </c>
      <c r="EA21" s="9" t="str">
        <f t="shared" si="33"/>
        <v/>
      </c>
      <c r="EB21" s="9" t="str">
        <f t="shared" si="34"/>
        <v/>
      </c>
      <c r="EC21" s="9" t="str">
        <f t="shared" si="35"/>
        <v/>
      </c>
      <c r="ED21" s="9" t="str">
        <f t="shared" si="36"/>
        <v>Menyelesaikan masalah yang berkaitan dengan modus, median, dan mean dari data tunggal dalam penyelesaian masalah</v>
      </c>
      <c r="EE21" s="9" t="str">
        <f t="shared" si="37"/>
        <v xml:space="preserve">Mengidentifikasi prisma, tabung, limas, kerucut, dan bola </v>
      </c>
      <c r="EF21" s="31" t="str">
        <f>IFERROR(LOOKUP(MAX($DO21:$EC21),KKM!$C$11:$C$14,KKM!$F$11:$F$14),"")&amp;MTK!ED21&amp;"; "&amp;IFERROR(LOOKUP(MIN($DO21:$EC21),KKM!$C$11:$C$14,KKM!$F$11:$F$14),"")&amp;MTK!EE21</f>
        <v xml:space="preserve">Sangat terampil dalam Menyelesaikan masalah yang berkaitan dengan modus, median, dan mean dari data tunggal dalam penyelesaian masalah; Terampil dalam Mengidentifikasi prisma, tabung, limas, kerucut, dan bola </v>
      </c>
    </row>
    <row r="22" spans="1:136" ht="47.25" x14ac:dyDescent="0.25">
      <c r="A22" s="2">
        <v>20</v>
      </c>
      <c r="B22" s="3" t="str">
        <f t="shared" ca="1" si="0"/>
        <v>NURUL KAMILA</v>
      </c>
      <c r="C22" s="3" t="str">
        <f t="shared" ca="1" si="0"/>
        <v>0086950510</v>
      </c>
      <c r="D22" s="4" t="s">
        <v>197</v>
      </c>
      <c r="E22" s="5">
        <v>100</v>
      </c>
      <c r="F22" s="5"/>
      <c r="G22" s="5"/>
      <c r="H22" s="5"/>
      <c r="I22" s="5"/>
      <c r="J22" s="4" t="s">
        <v>202</v>
      </c>
      <c r="K22" s="5">
        <v>80</v>
      </c>
      <c r="L22" s="5"/>
      <c r="M22" s="5"/>
      <c r="N22" s="5"/>
      <c r="O22" s="5"/>
      <c r="P22" s="4" t="s">
        <v>198</v>
      </c>
      <c r="Q22" s="5">
        <v>100</v>
      </c>
      <c r="R22" s="5"/>
      <c r="S22" s="5"/>
      <c r="T22" s="5"/>
      <c r="U22" s="5"/>
      <c r="V22" s="4" t="s">
        <v>199</v>
      </c>
      <c r="W22" s="5"/>
      <c r="X22" s="5"/>
      <c r="Y22" s="5"/>
      <c r="Z22" s="5"/>
      <c r="AA22" s="5">
        <v>80</v>
      </c>
      <c r="AB22" s="4" t="s">
        <v>200</v>
      </c>
      <c r="AC22" s="5"/>
      <c r="AD22" s="5"/>
      <c r="AE22" s="5"/>
      <c r="AF22" s="5"/>
      <c r="AG22" s="5">
        <v>80</v>
      </c>
      <c r="AH22" s="4" t="s">
        <v>201</v>
      </c>
      <c r="AI22" s="5"/>
      <c r="AJ22" s="5"/>
      <c r="AK22" s="5"/>
      <c r="AL22" s="5"/>
      <c r="AM22" s="5">
        <v>100</v>
      </c>
      <c r="AN22" s="6"/>
      <c r="AO22" s="5"/>
      <c r="AP22" s="5"/>
      <c r="AQ22" s="5"/>
      <c r="AR22" s="5"/>
      <c r="AS22" s="5"/>
      <c r="AT22" s="4"/>
      <c r="AU22" s="5"/>
      <c r="AV22" s="5"/>
      <c r="AW22" s="5"/>
      <c r="AX22" s="5"/>
      <c r="AY22" s="5"/>
      <c r="AZ22" s="4"/>
      <c r="BA22" s="5"/>
      <c r="BB22" s="5"/>
      <c r="BC22" s="5"/>
      <c r="BD22" s="5"/>
      <c r="BE22" s="5"/>
      <c r="BF22" s="4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6">
        <f t="shared" si="2"/>
        <v>93.333333333333329</v>
      </c>
      <c r="CQ22" s="10">
        <f t="shared" si="3"/>
        <v>93.333333333333329</v>
      </c>
      <c r="CR22" s="10" t="str">
        <f t="shared" si="3"/>
        <v/>
      </c>
      <c r="CS22" s="10" t="str">
        <f t="shared" si="3"/>
        <v/>
      </c>
      <c r="CT22" s="10" t="str">
        <f t="shared" si="3"/>
        <v/>
      </c>
      <c r="CU22" s="10">
        <f t="shared" si="3"/>
        <v>86.666666666666671</v>
      </c>
      <c r="CV22" s="21">
        <f t="shared" si="4"/>
        <v>100</v>
      </c>
      <c r="CW22" s="21">
        <f t="shared" si="5"/>
        <v>80</v>
      </c>
      <c r="CX22" s="22">
        <f t="shared" si="6"/>
        <v>100</v>
      </c>
      <c r="CY22" s="22" t="str">
        <f t="shared" si="7"/>
        <v/>
      </c>
      <c r="CZ22" s="22" t="str">
        <f t="shared" si="8"/>
        <v/>
      </c>
      <c r="DA22" s="23" t="str">
        <f t="shared" si="9"/>
        <v/>
      </c>
      <c r="DB22" s="23" t="str">
        <f t="shared" si="10"/>
        <v/>
      </c>
      <c r="DC22" s="23" t="str">
        <f t="shared" si="11"/>
        <v/>
      </c>
      <c r="DD22" s="23" t="str">
        <f t="shared" si="12"/>
        <v/>
      </c>
      <c r="DE22" s="23" t="str">
        <f t="shared" si="13"/>
        <v/>
      </c>
      <c r="DF22" s="23" t="str">
        <f t="shared" si="14"/>
        <v/>
      </c>
      <c r="DG22" s="23" t="str">
        <f t="shared" si="15"/>
        <v/>
      </c>
      <c r="DH22" s="23" t="str">
        <f t="shared" si="16"/>
        <v/>
      </c>
      <c r="DI22" s="23" t="str">
        <f t="shared" si="17"/>
        <v/>
      </c>
      <c r="DJ22" s="23" t="str">
        <f t="shared" si="18"/>
        <v/>
      </c>
      <c r="DK22" s="23" t="str">
        <f t="shared" si="19"/>
        <v xml:space="preserve">Membandingkan prisma, tabung, limas, kerucut, dan bola. </v>
      </c>
      <c r="DL22" s="23" t="str">
        <f t="shared" si="20"/>
        <v xml:space="preserve"> Menjelaskan bangun ruang yang merupakan gabungan dari beberapa bangun ruang, serta luas permukaan dan volumenya </v>
      </c>
      <c r="DM22" s="31" t="str">
        <f>IF(DK22="","",LOOKUP(MAX($CV22:$DJ22),KKM!$C$11:$C$14,KKM!$E$11:$E$14)&amp;" "&amp;MTK!DK22&amp;"; "&amp;LOOKUP(MIN(MTK!CV22:DJ22),KKM!$C$11:$C$14,KKM!$E$11:$E$14)&amp;" "&amp;MTK!DL22)</f>
        <v xml:space="preserve">Memiliki kemampuan yang sangat baik dalam  Membandingkan prisma, tabung, limas, kerucut, dan bola. ; Memiliki kemampuan yang baik dalam   Menjelaskan bangun ruang yang merupakan gabungan dari beberapa bangun ruang, serta luas permukaan dan volumenya </v>
      </c>
      <c r="DO22" s="9" t="str">
        <f t="shared" si="21"/>
        <v/>
      </c>
      <c r="DP22" s="9" t="str">
        <f t="shared" si="22"/>
        <v/>
      </c>
      <c r="DQ22" s="9" t="str">
        <f t="shared" si="23"/>
        <v/>
      </c>
      <c r="DR22" s="9">
        <f t="shared" si="24"/>
        <v>80</v>
      </c>
      <c r="DS22" s="9">
        <f t="shared" si="25"/>
        <v>80</v>
      </c>
      <c r="DT22" s="9">
        <f t="shared" si="26"/>
        <v>100</v>
      </c>
      <c r="DU22" s="9" t="str">
        <f t="shared" si="27"/>
        <v/>
      </c>
      <c r="DV22" s="9" t="str">
        <f t="shared" si="28"/>
        <v/>
      </c>
      <c r="DW22" s="9" t="str">
        <f t="shared" si="29"/>
        <v/>
      </c>
      <c r="DX22" s="9" t="str">
        <f t="shared" si="30"/>
        <v/>
      </c>
      <c r="DY22" s="9" t="str">
        <f t="shared" si="31"/>
        <v/>
      </c>
      <c r="DZ22" s="9" t="str">
        <f t="shared" si="32"/>
        <v/>
      </c>
      <c r="EA22" s="9" t="str">
        <f t="shared" si="33"/>
        <v/>
      </c>
      <c r="EB22" s="9" t="str">
        <f t="shared" si="34"/>
        <v/>
      </c>
      <c r="EC22" s="9" t="str">
        <f t="shared" si="35"/>
        <v/>
      </c>
      <c r="ED22" s="9" t="str">
        <f t="shared" si="36"/>
        <v>Menyelesaikan masalah yang berkaitan dengan modus, median, dan mean dari data tunggal dalam penyelesaian masalah</v>
      </c>
      <c r="EE22" s="9" t="str">
        <f t="shared" si="37"/>
        <v xml:space="preserve">Mengidentifikasi prisma, tabung, limas, kerucut, dan bola </v>
      </c>
      <c r="EF22" s="31" t="str">
        <f>IFERROR(LOOKUP(MAX($DO22:$EC22),KKM!$C$11:$C$14,KKM!$F$11:$F$14),"")&amp;MTK!ED22&amp;"; "&amp;IFERROR(LOOKUP(MIN($DO22:$EC22),KKM!$C$11:$C$14,KKM!$F$11:$F$14),"")&amp;MTK!EE22</f>
        <v xml:space="preserve">Sangat terampil dalam Menyelesaikan masalah yang berkaitan dengan modus, median, dan mean dari data tunggal dalam penyelesaian masalah; Terampil dalam Mengidentifikasi prisma, tabung, limas, kerucut, dan bola </v>
      </c>
    </row>
    <row r="23" spans="1:136" ht="47.25" x14ac:dyDescent="0.25">
      <c r="A23" s="2">
        <v>21</v>
      </c>
      <c r="B23" s="3" t="str">
        <f t="shared" ca="1" si="0"/>
        <v>NURUL NATASYA</v>
      </c>
      <c r="C23" s="3" t="str">
        <f t="shared" ca="1" si="0"/>
        <v>0093001597</v>
      </c>
      <c r="D23" s="4" t="s">
        <v>197</v>
      </c>
      <c r="E23" s="5">
        <v>100</v>
      </c>
      <c r="F23" s="5"/>
      <c r="G23" s="5"/>
      <c r="H23" s="5"/>
      <c r="I23" s="5"/>
      <c r="J23" s="4" t="s">
        <v>202</v>
      </c>
      <c r="K23" s="5">
        <v>80</v>
      </c>
      <c r="L23" s="5"/>
      <c r="M23" s="5"/>
      <c r="N23" s="5"/>
      <c r="O23" s="5"/>
      <c r="P23" s="4" t="s">
        <v>198</v>
      </c>
      <c r="Q23" s="5">
        <v>100</v>
      </c>
      <c r="R23" s="5"/>
      <c r="S23" s="5"/>
      <c r="T23" s="5"/>
      <c r="U23" s="5"/>
      <c r="V23" s="4" t="s">
        <v>199</v>
      </c>
      <c r="W23" s="5"/>
      <c r="X23" s="5"/>
      <c r="Y23" s="5"/>
      <c r="Z23" s="5"/>
      <c r="AA23" s="5">
        <v>80</v>
      </c>
      <c r="AB23" s="4" t="s">
        <v>200</v>
      </c>
      <c r="AC23" s="5"/>
      <c r="AD23" s="5"/>
      <c r="AE23" s="5"/>
      <c r="AF23" s="5"/>
      <c r="AG23" s="5">
        <v>80</v>
      </c>
      <c r="AH23" s="4" t="s">
        <v>201</v>
      </c>
      <c r="AI23" s="5"/>
      <c r="AJ23" s="5"/>
      <c r="AK23" s="5"/>
      <c r="AL23" s="5"/>
      <c r="AM23" s="5">
        <v>100</v>
      </c>
      <c r="AN23" s="6"/>
      <c r="AO23" s="5"/>
      <c r="AP23" s="5"/>
      <c r="AQ23" s="5"/>
      <c r="AR23" s="5"/>
      <c r="AS23" s="5"/>
      <c r="AT23" s="4"/>
      <c r="AU23" s="5"/>
      <c r="AV23" s="5"/>
      <c r="AW23" s="5"/>
      <c r="AX23" s="5"/>
      <c r="AY23" s="5"/>
      <c r="AZ23" s="4"/>
      <c r="BA23" s="5"/>
      <c r="BB23" s="5"/>
      <c r="BC23" s="5"/>
      <c r="BD23" s="5"/>
      <c r="BE23" s="5"/>
      <c r="BF23" s="4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6">
        <f t="shared" si="2"/>
        <v>93.333333333333329</v>
      </c>
      <c r="CQ23" s="10">
        <f t="shared" si="3"/>
        <v>93.333333333333329</v>
      </c>
      <c r="CR23" s="10" t="str">
        <f t="shared" si="3"/>
        <v/>
      </c>
      <c r="CS23" s="10" t="str">
        <f t="shared" si="3"/>
        <v/>
      </c>
      <c r="CT23" s="10" t="str">
        <f t="shared" si="3"/>
        <v/>
      </c>
      <c r="CU23" s="10">
        <f t="shared" si="3"/>
        <v>86.666666666666671</v>
      </c>
      <c r="CV23" s="21">
        <f t="shared" si="4"/>
        <v>100</v>
      </c>
      <c r="CW23" s="21">
        <f t="shared" si="5"/>
        <v>80</v>
      </c>
      <c r="CX23" s="22">
        <f t="shared" si="6"/>
        <v>100</v>
      </c>
      <c r="CY23" s="22" t="str">
        <f t="shared" si="7"/>
        <v/>
      </c>
      <c r="CZ23" s="22" t="str">
        <f t="shared" si="8"/>
        <v/>
      </c>
      <c r="DA23" s="23" t="str">
        <f t="shared" si="9"/>
        <v/>
      </c>
      <c r="DB23" s="23" t="str">
        <f t="shared" si="10"/>
        <v/>
      </c>
      <c r="DC23" s="23" t="str">
        <f t="shared" si="11"/>
        <v/>
      </c>
      <c r="DD23" s="23" t="str">
        <f t="shared" si="12"/>
        <v/>
      </c>
      <c r="DE23" s="23" t="str">
        <f t="shared" si="13"/>
        <v/>
      </c>
      <c r="DF23" s="23" t="str">
        <f t="shared" si="14"/>
        <v/>
      </c>
      <c r="DG23" s="23" t="str">
        <f t="shared" si="15"/>
        <v/>
      </c>
      <c r="DH23" s="23" t="str">
        <f t="shared" si="16"/>
        <v/>
      </c>
      <c r="DI23" s="23" t="str">
        <f t="shared" si="17"/>
        <v/>
      </c>
      <c r="DJ23" s="23" t="str">
        <f t="shared" si="18"/>
        <v/>
      </c>
      <c r="DK23" s="23" t="str">
        <f t="shared" si="19"/>
        <v xml:space="preserve">Membandingkan prisma, tabung, limas, kerucut, dan bola. </v>
      </c>
      <c r="DL23" s="23" t="str">
        <f t="shared" si="20"/>
        <v xml:space="preserve"> Menjelaskan bangun ruang yang merupakan gabungan dari beberapa bangun ruang, serta luas permukaan dan volumenya </v>
      </c>
      <c r="DM23" s="31" t="str">
        <f>IF(DK23="","",LOOKUP(MAX($CV23:$DJ23),KKM!$C$11:$C$14,KKM!$E$11:$E$14)&amp;" "&amp;MTK!DK23&amp;"; "&amp;LOOKUP(MIN(MTK!CV23:DJ23),KKM!$C$11:$C$14,KKM!$E$11:$E$14)&amp;" "&amp;MTK!DL23)</f>
        <v xml:space="preserve">Memiliki kemampuan yang sangat baik dalam  Membandingkan prisma, tabung, limas, kerucut, dan bola. ; Memiliki kemampuan yang baik dalam   Menjelaskan bangun ruang yang merupakan gabungan dari beberapa bangun ruang, serta luas permukaan dan volumenya </v>
      </c>
      <c r="DO23" s="9" t="str">
        <f t="shared" si="21"/>
        <v/>
      </c>
      <c r="DP23" s="9" t="str">
        <f t="shared" si="22"/>
        <v/>
      </c>
      <c r="DQ23" s="9" t="str">
        <f t="shared" si="23"/>
        <v/>
      </c>
      <c r="DR23" s="9">
        <f t="shared" si="24"/>
        <v>80</v>
      </c>
      <c r="DS23" s="9">
        <f t="shared" si="25"/>
        <v>80</v>
      </c>
      <c r="DT23" s="9">
        <f t="shared" si="26"/>
        <v>100</v>
      </c>
      <c r="DU23" s="9" t="str">
        <f t="shared" si="27"/>
        <v/>
      </c>
      <c r="DV23" s="9" t="str">
        <f t="shared" si="28"/>
        <v/>
      </c>
      <c r="DW23" s="9" t="str">
        <f t="shared" si="29"/>
        <v/>
      </c>
      <c r="DX23" s="9" t="str">
        <f t="shared" si="30"/>
        <v/>
      </c>
      <c r="DY23" s="9" t="str">
        <f t="shared" si="31"/>
        <v/>
      </c>
      <c r="DZ23" s="9" t="str">
        <f t="shared" si="32"/>
        <v/>
      </c>
      <c r="EA23" s="9" t="str">
        <f t="shared" si="33"/>
        <v/>
      </c>
      <c r="EB23" s="9" t="str">
        <f t="shared" si="34"/>
        <v/>
      </c>
      <c r="EC23" s="9" t="str">
        <f t="shared" si="35"/>
        <v/>
      </c>
      <c r="ED23" s="9" t="str">
        <f t="shared" si="36"/>
        <v>Menyelesaikan masalah yang berkaitan dengan modus, median, dan mean dari data tunggal dalam penyelesaian masalah</v>
      </c>
      <c r="EE23" s="9" t="str">
        <f t="shared" si="37"/>
        <v xml:space="preserve">Mengidentifikasi prisma, tabung, limas, kerucut, dan bola </v>
      </c>
      <c r="EF23" s="31" t="str">
        <f>IFERROR(LOOKUP(MAX($DO23:$EC23),KKM!$C$11:$C$14,KKM!$F$11:$F$14),"")&amp;MTK!ED23&amp;"; "&amp;IFERROR(LOOKUP(MIN($DO23:$EC23),KKM!$C$11:$C$14,KKM!$F$11:$F$14),"")&amp;MTK!EE23</f>
        <v xml:space="preserve">Sangat terampil dalam Menyelesaikan masalah yang berkaitan dengan modus, median, dan mean dari data tunggal dalam penyelesaian masalah; Terampil dalam Mengidentifikasi prisma, tabung, limas, kerucut, dan bola </v>
      </c>
    </row>
    <row r="24" spans="1:136" ht="47.25" x14ac:dyDescent="0.25">
      <c r="A24" s="2">
        <v>22</v>
      </c>
      <c r="B24" s="3" t="str">
        <f t="shared" ca="1" si="0"/>
        <v>RONI ANDIKA</v>
      </c>
      <c r="C24" s="3" t="str">
        <f t="shared" ca="1" si="0"/>
        <v>0083565802</v>
      </c>
      <c r="D24" s="4" t="s">
        <v>197</v>
      </c>
      <c r="E24" s="5">
        <v>100</v>
      </c>
      <c r="F24" s="5"/>
      <c r="G24" s="5"/>
      <c r="H24" s="5"/>
      <c r="I24" s="5"/>
      <c r="J24" s="4" t="s">
        <v>202</v>
      </c>
      <c r="K24" s="5">
        <v>80</v>
      </c>
      <c r="L24" s="5"/>
      <c r="M24" s="5"/>
      <c r="N24" s="5"/>
      <c r="O24" s="5"/>
      <c r="P24" s="4" t="s">
        <v>198</v>
      </c>
      <c r="Q24" s="5">
        <v>100</v>
      </c>
      <c r="R24" s="5"/>
      <c r="S24" s="5"/>
      <c r="T24" s="5"/>
      <c r="U24" s="5"/>
      <c r="V24" s="4" t="s">
        <v>199</v>
      </c>
      <c r="W24" s="5"/>
      <c r="X24" s="5"/>
      <c r="Y24" s="5"/>
      <c r="Z24" s="5"/>
      <c r="AA24" s="5">
        <v>80</v>
      </c>
      <c r="AB24" s="4" t="s">
        <v>200</v>
      </c>
      <c r="AC24" s="5"/>
      <c r="AD24" s="5"/>
      <c r="AE24" s="5"/>
      <c r="AF24" s="5"/>
      <c r="AG24" s="5">
        <v>80</v>
      </c>
      <c r="AH24" s="4" t="s">
        <v>201</v>
      </c>
      <c r="AI24" s="5"/>
      <c r="AJ24" s="5"/>
      <c r="AK24" s="5"/>
      <c r="AL24" s="5"/>
      <c r="AM24" s="5">
        <v>100</v>
      </c>
      <c r="AN24" s="6"/>
      <c r="AO24" s="5"/>
      <c r="AP24" s="5"/>
      <c r="AQ24" s="5"/>
      <c r="AR24" s="5"/>
      <c r="AS24" s="5"/>
      <c r="AT24" s="4"/>
      <c r="AU24" s="5"/>
      <c r="AV24" s="5"/>
      <c r="AW24" s="5"/>
      <c r="AX24" s="5"/>
      <c r="AY24" s="5"/>
      <c r="AZ24" s="4"/>
      <c r="BA24" s="5"/>
      <c r="BB24" s="5"/>
      <c r="BC24" s="5"/>
      <c r="BD24" s="5"/>
      <c r="BE24" s="5"/>
      <c r="BF24" s="4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6">
        <f t="shared" si="2"/>
        <v>93.333333333333329</v>
      </c>
      <c r="CQ24" s="10">
        <f t="shared" si="3"/>
        <v>93.333333333333329</v>
      </c>
      <c r="CR24" s="10" t="str">
        <f t="shared" si="3"/>
        <v/>
      </c>
      <c r="CS24" s="10" t="str">
        <f t="shared" si="3"/>
        <v/>
      </c>
      <c r="CT24" s="10" t="str">
        <f t="shared" si="3"/>
        <v/>
      </c>
      <c r="CU24" s="10">
        <f t="shared" si="3"/>
        <v>86.666666666666671</v>
      </c>
      <c r="CV24" s="21">
        <f t="shared" si="4"/>
        <v>100</v>
      </c>
      <c r="CW24" s="21">
        <f t="shared" si="5"/>
        <v>80</v>
      </c>
      <c r="CX24" s="22">
        <f t="shared" si="6"/>
        <v>100</v>
      </c>
      <c r="CY24" s="22" t="str">
        <f t="shared" si="7"/>
        <v/>
      </c>
      <c r="CZ24" s="22" t="str">
        <f t="shared" si="8"/>
        <v/>
      </c>
      <c r="DA24" s="23" t="str">
        <f t="shared" si="9"/>
        <v/>
      </c>
      <c r="DB24" s="23" t="str">
        <f t="shared" si="10"/>
        <v/>
      </c>
      <c r="DC24" s="23" t="str">
        <f t="shared" si="11"/>
        <v/>
      </c>
      <c r="DD24" s="23" t="str">
        <f t="shared" si="12"/>
        <v/>
      </c>
      <c r="DE24" s="23" t="str">
        <f t="shared" si="13"/>
        <v/>
      </c>
      <c r="DF24" s="23" t="str">
        <f t="shared" si="14"/>
        <v/>
      </c>
      <c r="DG24" s="23" t="str">
        <f t="shared" si="15"/>
        <v/>
      </c>
      <c r="DH24" s="23" t="str">
        <f t="shared" si="16"/>
        <v/>
      </c>
      <c r="DI24" s="23" t="str">
        <f t="shared" si="17"/>
        <v/>
      </c>
      <c r="DJ24" s="23" t="str">
        <f t="shared" si="18"/>
        <v/>
      </c>
      <c r="DK24" s="23" t="str">
        <f t="shared" si="19"/>
        <v xml:space="preserve">Membandingkan prisma, tabung, limas, kerucut, dan bola. </v>
      </c>
      <c r="DL24" s="23" t="str">
        <f t="shared" si="20"/>
        <v xml:space="preserve"> Menjelaskan bangun ruang yang merupakan gabungan dari beberapa bangun ruang, serta luas permukaan dan volumenya </v>
      </c>
      <c r="DM24" s="31" t="str">
        <f>IF(DK24="","",LOOKUP(MAX($CV24:$DJ24),KKM!$C$11:$C$14,KKM!$E$11:$E$14)&amp;" "&amp;MTK!DK24&amp;"; "&amp;LOOKUP(MIN(MTK!CV24:DJ24),KKM!$C$11:$C$14,KKM!$E$11:$E$14)&amp;" "&amp;MTK!DL24)</f>
        <v xml:space="preserve">Memiliki kemampuan yang sangat baik dalam  Membandingkan prisma, tabung, limas, kerucut, dan bola. ; Memiliki kemampuan yang baik dalam   Menjelaskan bangun ruang yang merupakan gabungan dari beberapa bangun ruang, serta luas permukaan dan volumenya </v>
      </c>
      <c r="DO24" s="9" t="str">
        <f t="shared" si="21"/>
        <v/>
      </c>
      <c r="DP24" s="9" t="str">
        <f t="shared" si="22"/>
        <v/>
      </c>
      <c r="DQ24" s="9" t="str">
        <f t="shared" si="23"/>
        <v/>
      </c>
      <c r="DR24" s="9">
        <f t="shared" si="24"/>
        <v>80</v>
      </c>
      <c r="DS24" s="9">
        <f t="shared" si="25"/>
        <v>80</v>
      </c>
      <c r="DT24" s="9">
        <f t="shared" si="26"/>
        <v>100</v>
      </c>
      <c r="DU24" s="9" t="str">
        <f t="shared" si="27"/>
        <v/>
      </c>
      <c r="DV24" s="9" t="str">
        <f t="shared" si="28"/>
        <v/>
      </c>
      <c r="DW24" s="9" t="str">
        <f t="shared" si="29"/>
        <v/>
      </c>
      <c r="DX24" s="9" t="str">
        <f t="shared" si="30"/>
        <v/>
      </c>
      <c r="DY24" s="9" t="str">
        <f t="shared" si="31"/>
        <v/>
      </c>
      <c r="DZ24" s="9" t="str">
        <f t="shared" si="32"/>
        <v/>
      </c>
      <c r="EA24" s="9" t="str">
        <f t="shared" si="33"/>
        <v/>
      </c>
      <c r="EB24" s="9" t="str">
        <f t="shared" si="34"/>
        <v/>
      </c>
      <c r="EC24" s="9" t="str">
        <f t="shared" si="35"/>
        <v/>
      </c>
      <c r="ED24" s="9" t="str">
        <f t="shared" si="36"/>
        <v>Menyelesaikan masalah yang berkaitan dengan modus, median, dan mean dari data tunggal dalam penyelesaian masalah</v>
      </c>
      <c r="EE24" s="9" t="str">
        <f t="shared" si="37"/>
        <v xml:space="preserve">Mengidentifikasi prisma, tabung, limas, kerucut, dan bola </v>
      </c>
      <c r="EF24" s="31" t="str">
        <f>IFERROR(LOOKUP(MAX($DO24:$EC24),KKM!$C$11:$C$14,KKM!$F$11:$F$14),"")&amp;MTK!ED24&amp;"; "&amp;IFERROR(LOOKUP(MIN($DO24:$EC24),KKM!$C$11:$C$14,KKM!$F$11:$F$14),"")&amp;MTK!EE24</f>
        <v xml:space="preserve">Sangat terampil dalam Menyelesaikan masalah yang berkaitan dengan modus, median, dan mean dari data tunggal dalam penyelesaian masalah; Terampil dalam Mengidentifikasi prisma, tabung, limas, kerucut, dan bola </v>
      </c>
    </row>
    <row r="25" spans="1:136" ht="47.25" x14ac:dyDescent="0.25">
      <c r="A25" s="2">
        <v>23</v>
      </c>
      <c r="B25" s="3" t="str">
        <f t="shared" ca="1" si="0"/>
        <v>SAIDUL SYA'BAN</v>
      </c>
      <c r="C25" s="3" t="str">
        <f t="shared" ca="1" si="0"/>
        <v>0074839126</v>
      </c>
      <c r="D25" s="4" t="s">
        <v>197</v>
      </c>
      <c r="E25" s="5">
        <v>100</v>
      </c>
      <c r="F25" s="5"/>
      <c r="G25" s="5"/>
      <c r="H25" s="5"/>
      <c r="I25" s="5"/>
      <c r="J25" s="4" t="s">
        <v>202</v>
      </c>
      <c r="K25" s="5">
        <v>80</v>
      </c>
      <c r="L25" s="5"/>
      <c r="M25" s="5"/>
      <c r="N25" s="5"/>
      <c r="O25" s="5"/>
      <c r="P25" s="4" t="s">
        <v>198</v>
      </c>
      <c r="Q25" s="5">
        <v>100</v>
      </c>
      <c r="R25" s="5"/>
      <c r="S25" s="5"/>
      <c r="T25" s="5"/>
      <c r="U25" s="5"/>
      <c r="V25" s="4" t="s">
        <v>199</v>
      </c>
      <c r="W25" s="5"/>
      <c r="X25" s="5"/>
      <c r="Y25" s="5"/>
      <c r="Z25" s="5"/>
      <c r="AA25" s="5">
        <v>80</v>
      </c>
      <c r="AB25" s="4" t="s">
        <v>200</v>
      </c>
      <c r="AC25" s="5"/>
      <c r="AD25" s="5"/>
      <c r="AE25" s="5"/>
      <c r="AF25" s="5"/>
      <c r="AG25" s="5">
        <v>80</v>
      </c>
      <c r="AH25" s="4" t="s">
        <v>201</v>
      </c>
      <c r="AI25" s="5"/>
      <c r="AJ25" s="5"/>
      <c r="AK25" s="5"/>
      <c r="AL25" s="5"/>
      <c r="AM25" s="5">
        <v>100</v>
      </c>
      <c r="AN25" s="6"/>
      <c r="AO25" s="5"/>
      <c r="AP25" s="5"/>
      <c r="AQ25" s="5"/>
      <c r="AR25" s="5"/>
      <c r="AS25" s="5"/>
      <c r="AT25" s="4"/>
      <c r="AU25" s="5"/>
      <c r="AV25" s="5"/>
      <c r="AW25" s="5"/>
      <c r="AX25" s="5"/>
      <c r="AY25" s="5"/>
      <c r="AZ25" s="4"/>
      <c r="BA25" s="5"/>
      <c r="BB25" s="5"/>
      <c r="BC25" s="5"/>
      <c r="BD25" s="5"/>
      <c r="BE25" s="5"/>
      <c r="BF25" s="4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6">
        <f t="shared" si="2"/>
        <v>93.333333333333329</v>
      </c>
      <c r="CQ25" s="10">
        <f t="shared" si="3"/>
        <v>93.333333333333329</v>
      </c>
      <c r="CR25" s="10" t="str">
        <f t="shared" si="3"/>
        <v/>
      </c>
      <c r="CS25" s="10" t="str">
        <f t="shared" si="3"/>
        <v/>
      </c>
      <c r="CT25" s="10" t="str">
        <f t="shared" si="3"/>
        <v/>
      </c>
      <c r="CU25" s="10">
        <f t="shared" si="3"/>
        <v>86.666666666666671</v>
      </c>
      <c r="CV25" s="21">
        <f t="shared" si="4"/>
        <v>100</v>
      </c>
      <c r="CW25" s="21">
        <f t="shared" si="5"/>
        <v>80</v>
      </c>
      <c r="CX25" s="22">
        <f t="shared" si="6"/>
        <v>100</v>
      </c>
      <c r="CY25" s="22" t="str">
        <f t="shared" si="7"/>
        <v/>
      </c>
      <c r="CZ25" s="22" t="str">
        <f t="shared" si="8"/>
        <v/>
      </c>
      <c r="DA25" s="23" t="str">
        <f t="shared" si="9"/>
        <v/>
      </c>
      <c r="DB25" s="23" t="str">
        <f t="shared" si="10"/>
        <v/>
      </c>
      <c r="DC25" s="23" t="str">
        <f t="shared" si="11"/>
        <v/>
      </c>
      <c r="DD25" s="23" t="str">
        <f t="shared" si="12"/>
        <v/>
      </c>
      <c r="DE25" s="23" t="str">
        <f t="shared" si="13"/>
        <v/>
      </c>
      <c r="DF25" s="23" t="str">
        <f t="shared" si="14"/>
        <v/>
      </c>
      <c r="DG25" s="23" t="str">
        <f t="shared" si="15"/>
        <v/>
      </c>
      <c r="DH25" s="23" t="str">
        <f t="shared" si="16"/>
        <v/>
      </c>
      <c r="DI25" s="23" t="str">
        <f t="shared" si="17"/>
        <v/>
      </c>
      <c r="DJ25" s="23" t="str">
        <f t="shared" si="18"/>
        <v/>
      </c>
      <c r="DK25" s="23" t="str">
        <f t="shared" si="19"/>
        <v xml:space="preserve">Membandingkan prisma, tabung, limas, kerucut, dan bola. </v>
      </c>
      <c r="DL25" s="23" t="str">
        <f t="shared" si="20"/>
        <v xml:space="preserve"> Menjelaskan bangun ruang yang merupakan gabungan dari beberapa bangun ruang, serta luas permukaan dan volumenya </v>
      </c>
      <c r="DM25" s="31" t="str">
        <f>IF(DK25="","",LOOKUP(MAX($CV25:$DJ25),KKM!$C$11:$C$14,KKM!$E$11:$E$14)&amp;" "&amp;MTK!DK25&amp;"; "&amp;LOOKUP(MIN(MTK!CV25:DJ25),KKM!$C$11:$C$14,KKM!$E$11:$E$14)&amp;" "&amp;MTK!DL25)</f>
        <v xml:space="preserve">Memiliki kemampuan yang sangat baik dalam  Membandingkan prisma, tabung, limas, kerucut, dan bola. ; Memiliki kemampuan yang baik dalam   Menjelaskan bangun ruang yang merupakan gabungan dari beberapa bangun ruang, serta luas permukaan dan volumenya </v>
      </c>
      <c r="DO25" s="9" t="str">
        <f t="shared" si="21"/>
        <v/>
      </c>
      <c r="DP25" s="9" t="str">
        <f t="shared" si="22"/>
        <v/>
      </c>
      <c r="DQ25" s="9" t="str">
        <f t="shared" si="23"/>
        <v/>
      </c>
      <c r="DR25" s="9">
        <f t="shared" si="24"/>
        <v>80</v>
      </c>
      <c r="DS25" s="9">
        <f t="shared" si="25"/>
        <v>80</v>
      </c>
      <c r="DT25" s="9">
        <f t="shared" si="26"/>
        <v>100</v>
      </c>
      <c r="DU25" s="9" t="str">
        <f t="shared" si="27"/>
        <v/>
      </c>
      <c r="DV25" s="9" t="str">
        <f t="shared" si="28"/>
        <v/>
      </c>
      <c r="DW25" s="9" t="str">
        <f t="shared" si="29"/>
        <v/>
      </c>
      <c r="DX25" s="9" t="str">
        <f t="shared" si="30"/>
        <v/>
      </c>
      <c r="DY25" s="9" t="str">
        <f t="shared" si="31"/>
        <v/>
      </c>
      <c r="DZ25" s="9" t="str">
        <f t="shared" si="32"/>
        <v/>
      </c>
      <c r="EA25" s="9" t="str">
        <f t="shared" si="33"/>
        <v/>
      </c>
      <c r="EB25" s="9" t="str">
        <f t="shared" si="34"/>
        <v/>
      </c>
      <c r="EC25" s="9" t="str">
        <f t="shared" si="35"/>
        <v/>
      </c>
      <c r="ED25" s="9" t="str">
        <f t="shared" si="36"/>
        <v>Menyelesaikan masalah yang berkaitan dengan modus, median, dan mean dari data tunggal dalam penyelesaian masalah</v>
      </c>
      <c r="EE25" s="9" t="str">
        <f t="shared" si="37"/>
        <v xml:space="preserve">Mengidentifikasi prisma, tabung, limas, kerucut, dan bola </v>
      </c>
      <c r="EF25" s="31" t="str">
        <f>IFERROR(LOOKUP(MAX($DO25:$EC25),KKM!$C$11:$C$14,KKM!$F$11:$F$14),"")&amp;MTK!ED25&amp;"; "&amp;IFERROR(LOOKUP(MIN($DO25:$EC25),KKM!$C$11:$C$14,KKM!$F$11:$F$14),"")&amp;MTK!EE25</f>
        <v xml:space="preserve">Sangat terampil dalam Menyelesaikan masalah yang berkaitan dengan modus, median, dan mean dari data tunggal dalam penyelesaian masalah; Terampil dalam Mengidentifikasi prisma, tabung, limas, kerucut, dan bola </v>
      </c>
    </row>
    <row r="26" spans="1:136" ht="47.25" x14ac:dyDescent="0.25">
      <c r="B26" s="3" t="str">
        <f t="shared" ca="1" si="0"/>
        <v>SYAHIRA ANEILA AZRA</v>
      </c>
      <c r="C26" s="3" t="str">
        <f t="shared" ca="1" si="0"/>
        <v>0083954090</v>
      </c>
      <c r="D26" s="8" t="s">
        <v>197</v>
      </c>
      <c r="E26" s="8">
        <v>80</v>
      </c>
      <c r="J26" s="4" t="s">
        <v>202</v>
      </c>
      <c r="K26" s="8">
        <v>80</v>
      </c>
      <c r="P26" s="8" t="s">
        <v>198</v>
      </c>
      <c r="Q26" s="8">
        <v>100</v>
      </c>
      <c r="V26" s="8" t="s">
        <v>199</v>
      </c>
      <c r="AA26" s="8">
        <v>80</v>
      </c>
      <c r="AB26" s="8" t="s">
        <v>200</v>
      </c>
      <c r="AG26" s="8">
        <v>80</v>
      </c>
      <c r="AH26" s="8" t="s">
        <v>201</v>
      </c>
      <c r="AM26" s="8">
        <v>100</v>
      </c>
      <c r="CP26" s="56">
        <f t="shared" si="2"/>
        <v>86.666666666666671</v>
      </c>
      <c r="CQ26" s="10">
        <f t="shared" si="3"/>
        <v>86.666666666666671</v>
      </c>
      <c r="CR26" s="10" t="str">
        <f t="shared" si="3"/>
        <v/>
      </c>
      <c r="CS26" s="10" t="str">
        <f t="shared" si="3"/>
        <v/>
      </c>
      <c r="CT26" s="10" t="str">
        <f t="shared" si="3"/>
        <v/>
      </c>
      <c r="CU26" s="10">
        <f t="shared" si="3"/>
        <v>86.666666666666671</v>
      </c>
      <c r="CV26" s="21">
        <f t="shared" si="4"/>
        <v>80</v>
      </c>
      <c r="CW26" s="21">
        <f t="shared" si="5"/>
        <v>80</v>
      </c>
      <c r="CX26" s="22">
        <f t="shared" si="6"/>
        <v>100</v>
      </c>
      <c r="CY26" s="22" t="str">
        <f t="shared" si="7"/>
        <v/>
      </c>
      <c r="CZ26" s="22" t="str">
        <f t="shared" si="8"/>
        <v/>
      </c>
      <c r="DA26" s="23" t="str">
        <f t="shared" si="9"/>
        <v/>
      </c>
      <c r="DB26" s="23" t="str">
        <f t="shared" si="10"/>
        <v/>
      </c>
      <c r="DC26" s="23" t="str">
        <f t="shared" si="11"/>
        <v/>
      </c>
      <c r="DD26" s="23" t="str">
        <f t="shared" si="12"/>
        <v/>
      </c>
      <c r="DE26" s="23" t="str">
        <f t="shared" si="13"/>
        <v/>
      </c>
      <c r="DF26" s="23" t="str">
        <f t="shared" si="14"/>
        <v/>
      </c>
      <c r="DG26" s="23" t="str">
        <f t="shared" si="15"/>
        <v/>
      </c>
      <c r="DH26" s="23" t="str">
        <f t="shared" si="16"/>
        <v/>
      </c>
      <c r="DI26" s="23" t="str">
        <f t="shared" si="17"/>
        <v/>
      </c>
      <c r="DJ26" s="23" t="str">
        <f t="shared" si="18"/>
        <v/>
      </c>
      <c r="DK26" s="23" t="str">
        <f t="shared" si="19"/>
        <v>Menjelaskan dan membandingkan modus, median, dan mean dari data tunggal untuk menentukan nilai mana yang paling tepat mewakili data</v>
      </c>
      <c r="DL26" s="23" t="str">
        <f t="shared" si="20"/>
        <v xml:space="preserve">Membandingkan prisma, tabung, limas, kerucut, dan bola. </v>
      </c>
      <c r="DM26" s="31" t="str">
        <f>IF(DK26="","",LOOKUP(MAX($CV26:$DJ26),KKM!$C$11:$C$14,KKM!$E$11:$E$14)&amp;" "&amp;MTK!DK26&amp;"; "&amp;LOOKUP(MIN(MTK!CV26:DJ26),KKM!$C$11:$C$14,KKM!$E$11:$E$14)&amp;" "&amp;MTK!DL26)</f>
        <v xml:space="preserve">Memiliki kemampuan yang sangat baik dalam  Menjelaskan dan membandingkan modus, median, dan mean dari data tunggal untuk menentukan nilai mana yang paling tepat mewakili data; Memiliki kemampuan yang baik dalam  Membandingkan prisma, tabung, limas, kerucut, dan bola. </v>
      </c>
      <c r="DO26" s="9" t="str">
        <f t="shared" si="21"/>
        <v/>
      </c>
      <c r="DP26" s="9" t="str">
        <f t="shared" si="22"/>
        <v/>
      </c>
      <c r="DQ26" s="9" t="str">
        <f t="shared" si="23"/>
        <v/>
      </c>
      <c r="DR26" s="9">
        <f t="shared" si="24"/>
        <v>80</v>
      </c>
      <c r="DS26" s="9">
        <f t="shared" si="25"/>
        <v>80</v>
      </c>
      <c r="DT26" s="9">
        <f t="shared" si="26"/>
        <v>100</v>
      </c>
      <c r="DU26" s="9" t="str">
        <f t="shared" si="27"/>
        <v/>
      </c>
      <c r="DV26" s="9" t="str">
        <f t="shared" si="28"/>
        <v/>
      </c>
      <c r="DW26" s="9" t="str">
        <f t="shared" si="29"/>
        <v/>
      </c>
      <c r="DX26" s="9" t="str">
        <f t="shared" si="30"/>
        <v/>
      </c>
      <c r="DY26" s="9" t="str">
        <f t="shared" si="31"/>
        <v/>
      </c>
      <c r="DZ26" s="9" t="str">
        <f t="shared" si="32"/>
        <v/>
      </c>
      <c r="EA26" s="9" t="str">
        <f t="shared" si="33"/>
        <v/>
      </c>
      <c r="EB26" s="9" t="str">
        <f t="shared" si="34"/>
        <v/>
      </c>
      <c r="EC26" s="9" t="str">
        <f t="shared" si="35"/>
        <v/>
      </c>
      <c r="ED26" s="9" t="str">
        <f t="shared" si="36"/>
        <v>Menyelesaikan masalah yang berkaitan dengan modus, median, dan mean dari data tunggal dalam penyelesaian masalah</v>
      </c>
      <c r="EE26" s="9" t="str">
        <f t="shared" si="37"/>
        <v xml:space="preserve">Mengidentifikasi prisma, tabung, limas, kerucut, dan bola </v>
      </c>
      <c r="EF26" s="31" t="str">
        <f>IFERROR(LOOKUP(MAX($DO26:$EC26),KKM!$C$11:$C$14,KKM!$F$11:$F$14),"")&amp;MTK!ED26&amp;"; "&amp;IFERROR(LOOKUP(MIN($DO26:$EC26),KKM!$C$11:$C$14,KKM!$F$11:$F$14),"")&amp;MTK!EE26</f>
        <v xml:space="preserve">Sangat terampil dalam Menyelesaikan masalah yang berkaitan dengan modus, median, dan mean dari data tunggal dalam penyelesaian masalah; Terampil dalam Mengidentifikasi prisma, tabung, limas, kerucut, dan bola </v>
      </c>
    </row>
    <row r="27" spans="1:136" ht="47.25" x14ac:dyDescent="0.25">
      <c r="B27" s="3" t="str">
        <f t="shared" ca="1" si="0"/>
        <v>UMSIYEH</v>
      </c>
      <c r="C27" s="3" t="str">
        <f t="shared" ca="1" si="0"/>
        <v>0071939466</v>
      </c>
      <c r="D27" s="8" t="s">
        <v>197</v>
      </c>
      <c r="E27" s="8">
        <v>80</v>
      </c>
      <c r="J27" s="4" t="s">
        <v>202</v>
      </c>
      <c r="K27" s="8">
        <v>80</v>
      </c>
      <c r="P27" s="8" t="s">
        <v>198</v>
      </c>
      <c r="Q27" s="8">
        <v>100</v>
      </c>
      <c r="V27" s="8" t="s">
        <v>199</v>
      </c>
      <c r="AA27" s="8">
        <v>80</v>
      </c>
      <c r="AB27" s="8" t="s">
        <v>200</v>
      </c>
      <c r="AG27" s="8">
        <v>80</v>
      </c>
      <c r="AH27" s="8" t="s">
        <v>201</v>
      </c>
      <c r="AM27" s="8">
        <v>100</v>
      </c>
      <c r="CP27" s="56">
        <f t="shared" si="2"/>
        <v>86.666666666666671</v>
      </c>
      <c r="CQ27" s="10">
        <f t="shared" ref="CQ27:CU32" si="38">IFERROR(AVERAGEIF($D$2:$CO$2,CQ$2,$D27:$CO27),"")</f>
        <v>86.666666666666671</v>
      </c>
      <c r="CR27" s="10" t="str">
        <f t="shared" si="38"/>
        <v/>
      </c>
      <c r="CS27" s="10" t="str">
        <f t="shared" si="38"/>
        <v/>
      </c>
      <c r="CT27" s="10" t="str">
        <f t="shared" si="38"/>
        <v/>
      </c>
      <c r="CU27" s="10">
        <f t="shared" si="38"/>
        <v>86.666666666666671</v>
      </c>
      <c r="CV27" s="21">
        <f t="shared" si="4"/>
        <v>80</v>
      </c>
      <c r="CW27" s="21">
        <f t="shared" si="5"/>
        <v>80</v>
      </c>
      <c r="CX27" s="22">
        <f t="shared" si="6"/>
        <v>100</v>
      </c>
      <c r="CY27" s="22" t="str">
        <f t="shared" si="7"/>
        <v/>
      </c>
      <c r="CZ27" s="22" t="str">
        <f t="shared" si="8"/>
        <v/>
      </c>
      <c r="DA27" s="23" t="str">
        <f t="shared" si="9"/>
        <v/>
      </c>
      <c r="DB27" s="23" t="str">
        <f t="shared" si="10"/>
        <v/>
      </c>
      <c r="DC27" s="23" t="str">
        <f t="shared" si="11"/>
        <v/>
      </c>
      <c r="DD27" s="23" t="str">
        <f t="shared" si="12"/>
        <v/>
      </c>
      <c r="DE27" s="23" t="str">
        <f t="shared" si="13"/>
        <v/>
      </c>
      <c r="DF27" s="23" t="str">
        <f t="shared" si="14"/>
        <v/>
      </c>
      <c r="DG27" s="23" t="str">
        <f t="shared" si="15"/>
        <v/>
      </c>
      <c r="DH27" s="23" t="str">
        <f t="shared" si="16"/>
        <v/>
      </c>
      <c r="DI27" s="23" t="str">
        <f t="shared" si="17"/>
        <v/>
      </c>
      <c r="DJ27" s="23" t="str">
        <f t="shared" si="18"/>
        <v/>
      </c>
      <c r="DK27" s="23" t="str">
        <f t="shared" si="19"/>
        <v>Menjelaskan dan membandingkan modus, median, dan mean dari data tunggal untuk menentukan nilai mana yang paling tepat mewakili data</v>
      </c>
      <c r="DL27" s="23" t="str">
        <f t="shared" si="20"/>
        <v xml:space="preserve">Membandingkan prisma, tabung, limas, kerucut, dan bola. </v>
      </c>
      <c r="DM27" s="31" t="str">
        <f>IF(DK27="","",LOOKUP(MAX($CV27:$DJ27),KKM!$C$11:$C$14,KKM!$E$11:$E$14)&amp;" "&amp;MTK!DK27&amp;"; "&amp;LOOKUP(MIN(MTK!CV27:DJ27),KKM!$C$11:$C$14,KKM!$E$11:$E$14)&amp;" "&amp;MTK!DL27)</f>
        <v xml:space="preserve">Memiliki kemampuan yang sangat baik dalam  Menjelaskan dan membandingkan modus, median, dan mean dari data tunggal untuk menentukan nilai mana yang paling tepat mewakili data; Memiliki kemampuan yang baik dalam  Membandingkan prisma, tabung, limas, kerucut, dan bola. </v>
      </c>
      <c r="DO27" s="9" t="str">
        <f t="shared" si="21"/>
        <v/>
      </c>
      <c r="DP27" s="9" t="str">
        <f t="shared" si="22"/>
        <v/>
      </c>
      <c r="DQ27" s="9" t="str">
        <f t="shared" si="23"/>
        <v/>
      </c>
      <c r="DR27" s="9">
        <f t="shared" si="24"/>
        <v>80</v>
      </c>
      <c r="DS27" s="9">
        <f t="shared" si="25"/>
        <v>80</v>
      </c>
      <c r="DT27" s="9">
        <f t="shared" si="26"/>
        <v>100</v>
      </c>
      <c r="DU27" s="9" t="str">
        <f t="shared" si="27"/>
        <v/>
      </c>
      <c r="DV27" s="9" t="str">
        <f t="shared" si="28"/>
        <v/>
      </c>
      <c r="DW27" s="9" t="str">
        <f t="shared" si="29"/>
        <v/>
      </c>
      <c r="DX27" s="9" t="str">
        <f t="shared" si="30"/>
        <v/>
      </c>
      <c r="DY27" s="9" t="str">
        <f t="shared" si="31"/>
        <v/>
      </c>
      <c r="DZ27" s="9" t="str">
        <f t="shared" si="32"/>
        <v/>
      </c>
      <c r="EA27" s="9" t="str">
        <f t="shared" si="33"/>
        <v/>
      </c>
      <c r="EB27" s="9" t="str">
        <f t="shared" si="34"/>
        <v/>
      </c>
      <c r="EC27" s="9" t="str">
        <f t="shared" si="35"/>
        <v/>
      </c>
      <c r="ED27" s="9" t="str">
        <f t="shared" si="36"/>
        <v>Menyelesaikan masalah yang berkaitan dengan modus, median, dan mean dari data tunggal dalam penyelesaian masalah</v>
      </c>
      <c r="EE27" s="9" t="str">
        <f t="shared" si="37"/>
        <v xml:space="preserve">Mengidentifikasi prisma, tabung, limas, kerucut, dan bola </v>
      </c>
      <c r="EF27" s="31" t="str">
        <f>IFERROR(LOOKUP(MAX($DO27:$EC27),KKM!$C$11:$C$14,KKM!$F$11:$F$14),"")&amp;MTK!ED27&amp;"; "&amp;IFERROR(LOOKUP(MIN($DO27:$EC27),KKM!$C$11:$C$14,KKM!$F$11:$F$14),"")&amp;MTK!EE27</f>
        <v xml:space="preserve">Sangat terampil dalam Menyelesaikan masalah yang berkaitan dengan modus, median, dan mean dari data tunggal dalam penyelesaian masalah; Terampil dalam Mengidentifikasi prisma, tabung, limas, kerucut, dan bola </v>
      </c>
    </row>
    <row r="28" spans="1:136" x14ac:dyDescent="0.25">
      <c r="B28" s="3" t="str">
        <f t="shared" ca="1" si="0"/>
        <v>YAMAN</v>
      </c>
      <c r="C28" s="3" t="str">
        <f t="shared" ca="1" si="0"/>
        <v>0079075710</v>
      </c>
      <c r="J28" s="4" t="s">
        <v>202</v>
      </c>
      <c r="CP28" s="56">
        <f t="shared" si="2"/>
        <v>0</v>
      </c>
      <c r="CQ28" s="10" t="str">
        <f t="shared" si="38"/>
        <v/>
      </c>
      <c r="CR28" s="10" t="str">
        <f t="shared" si="38"/>
        <v/>
      </c>
      <c r="CS28" s="10" t="str">
        <f t="shared" si="38"/>
        <v/>
      </c>
      <c r="CT28" s="10" t="str">
        <f t="shared" si="38"/>
        <v/>
      </c>
      <c r="CU28" s="10" t="str">
        <f t="shared" si="38"/>
        <v/>
      </c>
      <c r="CV28" s="21" t="str">
        <f t="shared" si="4"/>
        <v/>
      </c>
      <c r="CW28" s="21" t="str">
        <f t="shared" si="5"/>
        <v/>
      </c>
      <c r="CX28" s="22" t="str">
        <f t="shared" si="6"/>
        <v/>
      </c>
      <c r="CY28" s="22" t="str">
        <f t="shared" si="7"/>
        <v/>
      </c>
      <c r="CZ28" s="22" t="str">
        <f t="shared" si="8"/>
        <v/>
      </c>
      <c r="DA28" s="23" t="str">
        <f t="shared" si="9"/>
        <v/>
      </c>
      <c r="DB28" s="23" t="str">
        <f t="shared" si="10"/>
        <v/>
      </c>
      <c r="DC28" s="23" t="str">
        <f t="shared" si="11"/>
        <v/>
      </c>
      <c r="DD28" s="23" t="str">
        <f t="shared" si="12"/>
        <v/>
      </c>
      <c r="DE28" s="23" t="str">
        <f t="shared" si="13"/>
        <v/>
      </c>
      <c r="DF28" s="23" t="str">
        <f t="shared" si="14"/>
        <v/>
      </c>
      <c r="DG28" s="23" t="str">
        <f t="shared" si="15"/>
        <v/>
      </c>
      <c r="DH28" s="23" t="str">
        <f t="shared" si="16"/>
        <v/>
      </c>
      <c r="DI28" s="23" t="str">
        <f t="shared" si="17"/>
        <v/>
      </c>
      <c r="DJ28" s="23" t="str">
        <f t="shared" si="18"/>
        <v/>
      </c>
      <c r="DK28" s="23" t="str">
        <f t="shared" si="19"/>
        <v/>
      </c>
      <c r="DL28" s="23" t="str">
        <f t="shared" si="20"/>
        <v/>
      </c>
      <c r="DM28" s="31" t="str">
        <f>IF(DK28="","",LOOKUP(MAX($CV28:$DJ28),KKM!$C$11:$C$14,KKM!$E$11:$E$14)&amp;" "&amp;MTK!DK28&amp;"; "&amp;LOOKUP(MIN(MTK!CV28:DJ28),KKM!$C$11:$C$14,KKM!$E$11:$E$14)&amp;" "&amp;MTK!DL28)</f>
        <v/>
      </c>
      <c r="DO28" s="9" t="str">
        <f t="shared" si="21"/>
        <v/>
      </c>
      <c r="DP28" s="9" t="str">
        <f t="shared" si="22"/>
        <v/>
      </c>
      <c r="DQ28" s="9" t="str">
        <f t="shared" si="23"/>
        <v/>
      </c>
      <c r="DR28" s="9" t="e">
        <f t="shared" si="24"/>
        <v>#DIV/0!</v>
      </c>
      <c r="DS28" s="9" t="e">
        <f t="shared" si="25"/>
        <v>#DIV/0!</v>
      </c>
      <c r="DT28" s="9" t="str">
        <f t="shared" si="26"/>
        <v/>
      </c>
      <c r="DU28" s="9" t="str">
        <f t="shared" si="27"/>
        <v/>
      </c>
      <c r="DV28" s="9" t="str">
        <f t="shared" si="28"/>
        <v/>
      </c>
      <c r="DW28" s="9" t="str">
        <f t="shared" si="29"/>
        <v/>
      </c>
      <c r="DX28" s="9" t="str">
        <f t="shared" si="30"/>
        <v/>
      </c>
      <c r="DY28" s="9" t="str">
        <f t="shared" si="31"/>
        <v/>
      </c>
      <c r="DZ28" s="9" t="str">
        <f t="shared" si="32"/>
        <v/>
      </c>
      <c r="EA28" s="9" t="str">
        <f t="shared" si="33"/>
        <v/>
      </c>
      <c r="EB28" s="9" t="str">
        <f t="shared" si="34"/>
        <v/>
      </c>
      <c r="EC28" s="9" t="str">
        <f t="shared" si="35"/>
        <v/>
      </c>
      <c r="ED28" s="9" t="str">
        <f t="shared" si="36"/>
        <v/>
      </c>
      <c r="EE28" s="9" t="str">
        <f t="shared" si="37"/>
        <v/>
      </c>
      <c r="EF28" s="31" t="str">
        <f>IFERROR(LOOKUP(MAX($DO28:$EC28),KKM!$C$11:$C$14,KKM!$F$11:$F$14),"")&amp;MTK!ED28&amp;"; "&amp;IFERROR(LOOKUP(MIN($DO28:$EC28),KKM!$C$11:$C$14,KKM!$F$11:$F$14),"")&amp;MTK!EE28</f>
        <v xml:space="preserve">; </v>
      </c>
    </row>
    <row r="29" spans="1:136" x14ac:dyDescent="0.25">
      <c r="B29" s="3" t="str">
        <f t="shared" ca="1" si="0"/>
        <v/>
      </c>
      <c r="C29" s="3" t="str">
        <f t="shared" ca="1" si="0"/>
        <v/>
      </c>
      <c r="CP29" s="56">
        <f t="shared" si="2"/>
        <v>0</v>
      </c>
      <c r="CQ29" s="10" t="str">
        <f t="shared" si="38"/>
        <v/>
      </c>
      <c r="CR29" s="10" t="str">
        <f t="shared" si="38"/>
        <v/>
      </c>
      <c r="CS29" s="10" t="str">
        <f t="shared" si="38"/>
        <v/>
      </c>
      <c r="CT29" s="10" t="str">
        <f t="shared" si="38"/>
        <v/>
      </c>
      <c r="CU29" s="10" t="str">
        <f t="shared" si="38"/>
        <v/>
      </c>
      <c r="CV29" s="21" t="str">
        <f t="shared" si="4"/>
        <v/>
      </c>
      <c r="CW29" s="21" t="str">
        <f t="shared" si="5"/>
        <v/>
      </c>
      <c r="CX29" s="22" t="str">
        <f t="shared" si="6"/>
        <v/>
      </c>
      <c r="CY29" s="22" t="str">
        <f t="shared" si="7"/>
        <v/>
      </c>
      <c r="CZ29" s="22" t="str">
        <f t="shared" si="8"/>
        <v/>
      </c>
      <c r="DA29" s="23" t="str">
        <f t="shared" si="9"/>
        <v/>
      </c>
      <c r="DB29" s="23" t="str">
        <f t="shared" si="10"/>
        <v/>
      </c>
      <c r="DC29" s="23" t="str">
        <f t="shared" si="11"/>
        <v/>
      </c>
      <c r="DD29" s="23" t="str">
        <f t="shared" si="12"/>
        <v/>
      </c>
      <c r="DE29" s="23" t="str">
        <f t="shared" si="13"/>
        <v/>
      </c>
      <c r="DF29" s="23" t="str">
        <f t="shared" si="14"/>
        <v/>
      </c>
      <c r="DG29" s="23" t="str">
        <f t="shared" si="15"/>
        <v/>
      </c>
      <c r="DH29" s="23" t="str">
        <f t="shared" si="16"/>
        <v/>
      </c>
      <c r="DI29" s="23" t="str">
        <f t="shared" si="17"/>
        <v/>
      </c>
      <c r="DJ29" s="23" t="str">
        <f t="shared" si="18"/>
        <v/>
      </c>
      <c r="DK29" s="23" t="str">
        <f t="shared" si="19"/>
        <v/>
      </c>
      <c r="DL29" s="23" t="str">
        <f t="shared" si="20"/>
        <v/>
      </c>
      <c r="DM29" s="31" t="str">
        <f>IF(DK29="","",LOOKUP(MAX($CV29:$DJ29),KKM!$C$11:$C$14,KKM!$E$11:$E$14)&amp;" "&amp;MTK!DK29&amp;"; "&amp;LOOKUP(MIN(MTK!CV29:DJ29),KKM!$C$11:$C$14,KKM!$E$11:$E$14)&amp;" "&amp;MTK!DL29)</f>
        <v/>
      </c>
      <c r="DO29" s="9" t="str">
        <f t="shared" si="21"/>
        <v/>
      </c>
      <c r="DP29" s="9" t="str">
        <f t="shared" si="22"/>
        <v/>
      </c>
      <c r="DQ29" s="9" t="str">
        <f t="shared" si="23"/>
        <v/>
      </c>
      <c r="DR29" s="9" t="e">
        <f t="shared" si="24"/>
        <v>#DIV/0!</v>
      </c>
      <c r="DS29" s="9" t="e">
        <f t="shared" si="25"/>
        <v>#DIV/0!</v>
      </c>
      <c r="DT29" s="9" t="str">
        <f t="shared" si="26"/>
        <v/>
      </c>
      <c r="DU29" s="9" t="str">
        <f t="shared" si="27"/>
        <v/>
      </c>
      <c r="DV29" s="9" t="str">
        <f t="shared" si="28"/>
        <v/>
      </c>
      <c r="DW29" s="9" t="str">
        <f t="shared" si="29"/>
        <v/>
      </c>
      <c r="DX29" s="9" t="str">
        <f t="shared" si="30"/>
        <v/>
      </c>
      <c r="DY29" s="9" t="str">
        <f t="shared" si="31"/>
        <v/>
      </c>
      <c r="DZ29" s="9" t="str">
        <f t="shared" si="32"/>
        <v/>
      </c>
      <c r="EA29" s="9" t="str">
        <f t="shared" si="33"/>
        <v/>
      </c>
      <c r="EB29" s="9" t="str">
        <f t="shared" si="34"/>
        <v/>
      </c>
      <c r="EC29" s="9" t="str">
        <f t="shared" si="35"/>
        <v/>
      </c>
      <c r="ED29" s="9" t="str">
        <f t="shared" si="36"/>
        <v/>
      </c>
      <c r="EE29" s="9" t="str">
        <f t="shared" si="37"/>
        <v/>
      </c>
      <c r="EF29" s="31" t="str">
        <f>IFERROR(LOOKUP(MAX($DO29:$EC29),KKM!$C$11:$C$14,KKM!$F$11:$F$14),"")&amp;MTK!ED29&amp;"; "&amp;IFERROR(LOOKUP(MIN($DO29:$EC29),KKM!$C$11:$C$14,KKM!$F$11:$F$14),"")&amp;MTK!EE29</f>
        <v xml:space="preserve">; </v>
      </c>
    </row>
    <row r="30" spans="1:136" x14ac:dyDescent="0.25">
      <c r="B30" s="3" t="str">
        <f t="shared" ca="1" si="0"/>
        <v/>
      </c>
      <c r="C30" s="3" t="str">
        <f t="shared" ca="1" si="0"/>
        <v/>
      </c>
      <c r="CP30" s="56">
        <f t="shared" si="2"/>
        <v>0</v>
      </c>
      <c r="CQ30" s="10" t="str">
        <f t="shared" si="38"/>
        <v/>
      </c>
      <c r="CR30" s="10" t="str">
        <f t="shared" si="38"/>
        <v/>
      </c>
      <c r="CS30" s="10" t="str">
        <f t="shared" si="38"/>
        <v/>
      </c>
      <c r="CT30" s="10" t="str">
        <f t="shared" si="38"/>
        <v/>
      </c>
      <c r="CU30" s="10" t="str">
        <f t="shared" si="38"/>
        <v/>
      </c>
      <c r="CV30" s="21" t="str">
        <f t="shared" si="4"/>
        <v/>
      </c>
      <c r="CW30" s="21" t="str">
        <f t="shared" si="5"/>
        <v/>
      </c>
      <c r="CX30" s="22" t="str">
        <f t="shared" si="6"/>
        <v/>
      </c>
      <c r="CY30" s="22" t="str">
        <f t="shared" si="7"/>
        <v/>
      </c>
      <c r="CZ30" s="22" t="str">
        <f t="shared" si="8"/>
        <v/>
      </c>
      <c r="DA30" s="23" t="str">
        <f t="shared" si="9"/>
        <v/>
      </c>
      <c r="DB30" s="23" t="str">
        <f t="shared" si="10"/>
        <v/>
      </c>
      <c r="DC30" s="23" t="str">
        <f t="shared" si="11"/>
        <v/>
      </c>
      <c r="DD30" s="23" t="str">
        <f t="shared" si="12"/>
        <v/>
      </c>
      <c r="DE30" s="23" t="str">
        <f t="shared" si="13"/>
        <v/>
      </c>
      <c r="DF30" s="23" t="str">
        <f t="shared" si="14"/>
        <v/>
      </c>
      <c r="DG30" s="23" t="str">
        <f t="shared" si="15"/>
        <v/>
      </c>
      <c r="DH30" s="23" t="str">
        <f t="shared" si="16"/>
        <v/>
      </c>
      <c r="DI30" s="23" t="str">
        <f t="shared" si="17"/>
        <v/>
      </c>
      <c r="DJ30" s="23" t="str">
        <f t="shared" si="18"/>
        <v/>
      </c>
      <c r="DK30" s="23" t="str">
        <f t="shared" si="19"/>
        <v/>
      </c>
      <c r="DL30" s="23" t="str">
        <f t="shared" si="20"/>
        <v/>
      </c>
      <c r="DM30" s="31" t="str">
        <f>IF(DK30="","",LOOKUP(MAX($CV30:$DJ30),KKM!$C$11:$C$14,KKM!$E$11:$E$14)&amp;" "&amp;MTK!DK30&amp;"; "&amp;LOOKUP(MIN(MTK!CV30:DJ30),KKM!$C$11:$C$14,KKM!$E$11:$E$14)&amp;" "&amp;MTK!DL30)</f>
        <v/>
      </c>
      <c r="DO30" s="9" t="str">
        <f t="shared" si="21"/>
        <v/>
      </c>
      <c r="DP30" s="9" t="str">
        <f t="shared" si="22"/>
        <v/>
      </c>
      <c r="DQ30" s="9" t="str">
        <f t="shared" si="23"/>
        <v/>
      </c>
      <c r="DR30" s="9" t="e">
        <f t="shared" si="24"/>
        <v>#DIV/0!</v>
      </c>
      <c r="DS30" s="9" t="e">
        <f t="shared" si="25"/>
        <v>#DIV/0!</v>
      </c>
      <c r="DT30" s="9" t="str">
        <f t="shared" si="26"/>
        <v/>
      </c>
      <c r="DU30" s="9" t="str">
        <f t="shared" si="27"/>
        <v/>
      </c>
      <c r="DV30" s="9" t="str">
        <f t="shared" si="28"/>
        <v/>
      </c>
      <c r="DW30" s="9" t="str">
        <f t="shared" si="29"/>
        <v/>
      </c>
      <c r="DX30" s="9" t="str">
        <f t="shared" si="30"/>
        <v/>
      </c>
      <c r="DY30" s="9" t="str">
        <f t="shared" si="31"/>
        <v/>
      </c>
      <c r="DZ30" s="9" t="str">
        <f t="shared" si="32"/>
        <v/>
      </c>
      <c r="EA30" s="9" t="str">
        <f t="shared" si="33"/>
        <v/>
      </c>
      <c r="EB30" s="9" t="str">
        <f t="shared" si="34"/>
        <v/>
      </c>
      <c r="EC30" s="9" t="str">
        <f t="shared" si="35"/>
        <v/>
      </c>
      <c r="ED30" s="9" t="str">
        <f t="shared" si="36"/>
        <v/>
      </c>
      <c r="EE30" s="9" t="str">
        <f t="shared" si="37"/>
        <v/>
      </c>
      <c r="EF30" s="31" t="str">
        <f>IFERROR(LOOKUP(MAX($DO30:$EC30),KKM!$C$11:$C$14,KKM!$F$11:$F$14),"")&amp;MTK!ED30&amp;"; "&amp;IFERROR(LOOKUP(MIN($DO30:$EC30),KKM!$C$11:$C$14,KKM!$F$11:$F$14),"")&amp;MTK!EE30</f>
        <v xml:space="preserve">; </v>
      </c>
    </row>
    <row r="31" spans="1:136" x14ac:dyDescent="0.25">
      <c r="B31" s="3" t="str">
        <f t="shared" ca="1" si="0"/>
        <v/>
      </c>
      <c r="C31" s="3" t="str">
        <f t="shared" ca="1" si="0"/>
        <v/>
      </c>
      <c r="CP31" s="56">
        <f t="shared" si="2"/>
        <v>0</v>
      </c>
      <c r="CQ31" s="10" t="str">
        <f t="shared" si="38"/>
        <v/>
      </c>
      <c r="CR31" s="10" t="str">
        <f t="shared" si="38"/>
        <v/>
      </c>
      <c r="CS31" s="10" t="str">
        <f t="shared" si="38"/>
        <v/>
      </c>
      <c r="CT31" s="10" t="str">
        <f t="shared" si="38"/>
        <v/>
      </c>
      <c r="CU31" s="10" t="str">
        <f t="shared" si="38"/>
        <v/>
      </c>
      <c r="CV31" s="21" t="str">
        <f t="shared" si="4"/>
        <v/>
      </c>
      <c r="CW31" s="21" t="str">
        <f t="shared" si="5"/>
        <v/>
      </c>
      <c r="CX31" s="22" t="str">
        <f t="shared" si="6"/>
        <v/>
      </c>
      <c r="CY31" s="22" t="str">
        <f t="shared" si="7"/>
        <v/>
      </c>
      <c r="CZ31" s="22" t="str">
        <f t="shared" si="8"/>
        <v/>
      </c>
      <c r="DA31" s="23" t="str">
        <f t="shared" si="9"/>
        <v/>
      </c>
      <c r="DB31" s="23" t="str">
        <f t="shared" si="10"/>
        <v/>
      </c>
      <c r="DC31" s="23" t="str">
        <f t="shared" si="11"/>
        <v/>
      </c>
      <c r="DD31" s="23" t="str">
        <f t="shared" si="12"/>
        <v/>
      </c>
      <c r="DE31" s="23" t="str">
        <f t="shared" si="13"/>
        <v/>
      </c>
      <c r="DF31" s="23" t="str">
        <f t="shared" si="14"/>
        <v/>
      </c>
      <c r="DG31" s="23" t="str">
        <f t="shared" si="15"/>
        <v/>
      </c>
      <c r="DH31" s="23" t="str">
        <f t="shared" si="16"/>
        <v/>
      </c>
      <c r="DI31" s="23" t="str">
        <f t="shared" si="17"/>
        <v/>
      </c>
      <c r="DJ31" s="23" t="str">
        <f t="shared" si="18"/>
        <v/>
      </c>
      <c r="DK31" s="23" t="str">
        <f t="shared" si="19"/>
        <v/>
      </c>
      <c r="DL31" s="23" t="str">
        <f t="shared" si="20"/>
        <v/>
      </c>
      <c r="DM31" s="31" t="str">
        <f>IF(DK31="","",LOOKUP(MAX($CV31:$DJ31),KKM!$C$11:$C$14,KKM!$E$11:$E$14)&amp;" "&amp;MTK!DK31&amp;"; "&amp;LOOKUP(MIN(MTK!CV31:DJ31),KKM!$C$11:$C$14,KKM!$E$11:$E$14)&amp;" "&amp;MTK!DL31)</f>
        <v/>
      </c>
      <c r="DO31" s="9" t="str">
        <f t="shared" si="21"/>
        <v/>
      </c>
      <c r="DP31" s="9" t="str">
        <f t="shared" si="22"/>
        <v/>
      </c>
      <c r="DQ31" s="9" t="str">
        <f t="shared" si="23"/>
        <v/>
      </c>
      <c r="DR31" s="9" t="e">
        <f t="shared" si="24"/>
        <v>#DIV/0!</v>
      </c>
      <c r="DS31" s="9" t="e">
        <f t="shared" si="25"/>
        <v>#DIV/0!</v>
      </c>
      <c r="DT31" s="9" t="str">
        <f t="shared" si="26"/>
        <v/>
      </c>
      <c r="DU31" s="9" t="str">
        <f t="shared" si="27"/>
        <v/>
      </c>
      <c r="DV31" s="9" t="str">
        <f t="shared" si="28"/>
        <v/>
      </c>
      <c r="DW31" s="9" t="str">
        <f t="shared" si="29"/>
        <v/>
      </c>
      <c r="DX31" s="9" t="str">
        <f t="shared" si="30"/>
        <v/>
      </c>
      <c r="DY31" s="9" t="str">
        <f t="shared" si="31"/>
        <v/>
      </c>
      <c r="DZ31" s="9" t="str">
        <f t="shared" si="32"/>
        <v/>
      </c>
      <c r="EA31" s="9" t="str">
        <f t="shared" si="33"/>
        <v/>
      </c>
      <c r="EB31" s="9" t="str">
        <f t="shared" si="34"/>
        <v/>
      </c>
      <c r="EC31" s="9" t="str">
        <f t="shared" si="35"/>
        <v/>
      </c>
      <c r="ED31" s="9" t="str">
        <f t="shared" si="36"/>
        <v/>
      </c>
      <c r="EE31" s="9" t="str">
        <f t="shared" si="37"/>
        <v/>
      </c>
      <c r="EF31" s="31" t="str">
        <f>IFERROR(LOOKUP(MAX($DO31:$EC31),KKM!$C$11:$C$14,KKM!$F$11:$F$14),"")&amp;MTK!ED31&amp;"; "&amp;IFERROR(LOOKUP(MIN($DO31:$EC31),KKM!$C$11:$C$14,KKM!$F$11:$F$14),"")&amp;MTK!EE31</f>
        <v xml:space="preserve">; </v>
      </c>
    </row>
    <row r="32" spans="1:136" x14ac:dyDescent="0.25">
      <c r="B32" s="3" t="str">
        <f t="shared" ca="1" si="0"/>
        <v/>
      </c>
      <c r="C32" s="3" t="str">
        <f t="shared" ca="1" si="0"/>
        <v/>
      </c>
      <c r="CP32" s="56">
        <f t="shared" si="2"/>
        <v>0</v>
      </c>
      <c r="CQ32" s="10" t="str">
        <f t="shared" si="38"/>
        <v/>
      </c>
      <c r="CR32" s="10" t="str">
        <f t="shared" si="38"/>
        <v/>
      </c>
      <c r="CS32" s="10" t="str">
        <f t="shared" si="38"/>
        <v/>
      </c>
      <c r="CT32" s="10" t="str">
        <f t="shared" si="38"/>
        <v/>
      </c>
      <c r="CU32" s="10" t="str">
        <f t="shared" si="38"/>
        <v/>
      </c>
      <c r="CV32" s="21" t="str">
        <f t="shared" si="4"/>
        <v/>
      </c>
      <c r="CW32" s="21" t="str">
        <f t="shared" si="5"/>
        <v/>
      </c>
      <c r="CX32" s="22" t="str">
        <f t="shared" si="6"/>
        <v/>
      </c>
      <c r="CY32" s="22" t="str">
        <f t="shared" si="7"/>
        <v/>
      </c>
      <c r="CZ32" s="22" t="str">
        <f t="shared" si="8"/>
        <v/>
      </c>
      <c r="DA32" s="23" t="str">
        <f t="shared" si="9"/>
        <v/>
      </c>
      <c r="DB32" s="23" t="str">
        <f t="shared" si="10"/>
        <v/>
      </c>
      <c r="DC32" s="23" t="str">
        <f t="shared" si="11"/>
        <v/>
      </c>
      <c r="DD32" s="23" t="str">
        <f t="shared" si="12"/>
        <v/>
      </c>
      <c r="DE32" s="23" t="str">
        <f t="shared" si="13"/>
        <v/>
      </c>
      <c r="DF32" s="23" t="str">
        <f t="shared" si="14"/>
        <v/>
      </c>
      <c r="DG32" s="23" t="str">
        <f t="shared" si="15"/>
        <v/>
      </c>
      <c r="DH32" s="23" t="str">
        <f t="shared" si="16"/>
        <v/>
      </c>
      <c r="DI32" s="23" t="str">
        <f t="shared" si="17"/>
        <v/>
      </c>
      <c r="DJ32" s="23" t="str">
        <f t="shared" si="18"/>
        <v/>
      </c>
      <c r="DK32" s="23" t="str">
        <f t="shared" si="19"/>
        <v/>
      </c>
      <c r="DL32" s="23" t="str">
        <f t="shared" si="20"/>
        <v/>
      </c>
      <c r="DM32" s="31" t="str">
        <f>IF(DK32="","",LOOKUP(MAX($CV32:$DJ32),KKM!$C$11:$C$14,KKM!$E$11:$E$14)&amp;" "&amp;MTK!DK32&amp;"; "&amp;LOOKUP(MIN(MTK!CV32:DJ32),KKM!$C$11:$C$14,KKM!$E$11:$E$14)&amp;" "&amp;MTK!DL32)</f>
        <v/>
      </c>
      <c r="DO32" s="9" t="str">
        <f t="shared" si="21"/>
        <v/>
      </c>
      <c r="DP32" s="9" t="str">
        <f t="shared" si="22"/>
        <v/>
      </c>
      <c r="DQ32" s="9" t="str">
        <f t="shared" si="23"/>
        <v/>
      </c>
      <c r="DR32" s="9" t="e">
        <f t="shared" si="24"/>
        <v>#DIV/0!</v>
      </c>
      <c r="DS32" s="9" t="e">
        <f t="shared" si="25"/>
        <v>#DIV/0!</v>
      </c>
      <c r="DT32" s="9" t="str">
        <f t="shared" si="26"/>
        <v/>
      </c>
      <c r="DU32" s="9" t="str">
        <f t="shared" si="27"/>
        <v/>
      </c>
      <c r="DV32" s="9" t="str">
        <f t="shared" si="28"/>
        <v/>
      </c>
      <c r="DW32" s="9" t="str">
        <f t="shared" si="29"/>
        <v/>
      </c>
      <c r="DX32" s="9" t="str">
        <f t="shared" si="30"/>
        <v/>
      </c>
      <c r="DY32" s="9" t="str">
        <f t="shared" si="31"/>
        <v/>
      </c>
      <c r="DZ32" s="9" t="str">
        <f t="shared" si="32"/>
        <v/>
      </c>
      <c r="EA32" s="9" t="str">
        <f t="shared" si="33"/>
        <v/>
      </c>
      <c r="EB32" s="9" t="str">
        <f t="shared" si="34"/>
        <v/>
      </c>
      <c r="EC32" s="9" t="str">
        <f t="shared" si="35"/>
        <v/>
      </c>
      <c r="ED32" s="9" t="str">
        <f t="shared" si="36"/>
        <v/>
      </c>
      <c r="EE32" s="9" t="str">
        <f t="shared" si="37"/>
        <v/>
      </c>
      <c r="EF32" s="31" t="str">
        <f>IFERROR(LOOKUP(MAX($DO32:$EC32),KKM!$C$11:$C$14,KKM!$F$11:$F$14),"")&amp;MTK!ED32&amp;"; "&amp;IFERROR(LOOKUP(MIN($DO32:$EC32),KKM!$C$11:$C$14,KKM!$F$11:$F$14),"")&amp;MTK!EE32</f>
        <v xml:space="preserve">; </v>
      </c>
    </row>
    <row r="33" spans="2:3" x14ac:dyDescent="0.25">
      <c r="B33" s="3"/>
      <c r="C33" s="3"/>
    </row>
    <row r="34" spans="2:3" x14ac:dyDescent="0.25">
      <c r="B34" s="3"/>
      <c r="C34" s="3"/>
    </row>
  </sheetData>
  <sheetProtection password="C036" sheet="1" objects="1" scenarios="1"/>
  <mergeCells count="19">
    <mergeCell ref="CQ1:CU1"/>
    <mergeCell ref="BF1:BK1"/>
    <mergeCell ref="BL1:BQ1"/>
    <mergeCell ref="BR1:BW1"/>
    <mergeCell ref="BX1:CC1"/>
    <mergeCell ref="CD1:CI1"/>
    <mergeCell ref="CJ1:CO1"/>
    <mergeCell ref="AZ1:BE1"/>
    <mergeCell ref="A1:A2"/>
    <mergeCell ref="B1:B2"/>
    <mergeCell ref="C1:C2"/>
    <mergeCell ref="D1:I1"/>
    <mergeCell ref="J1:O1"/>
    <mergeCell ref="P1:U1"/>
    <mergeCell ref="V1:AA1"/>
    <mergeCell ref="AB1:AG1"/>
    <mergeCell ref="AH1:AM1"/>
    <mergeCell ref="AN1:AS1"/>
    <mergeCell ref="AT1:AY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EF34"/>
  <sheetViews>
    <sheetView topLeftCell="BX1" workbookViewId="0">
      <selection activeCell="F20" sqref="F20"/>
    </sheetView>
  </sheetViews>
  <sheetFormatPr defaultRowHeight="15.75" x14ac:dyDescent="0.25"/>
  <cols>
    <col min="1" max="1" width="4.140625" style="7" bestFit="1" customWidth="1"/>
    <col min="2" max="2" width="25.85546875" style="7" customWidth="1"/>
    <col min="3" max="3" width="16.140625" style="7" bestFit="1" customWidth="1"/>
    <col min="4" max="93" width="9.140625" style="8"/>
    <col min="94" max="94" width="0" style="9" hidden="1" customWidth="1"/>
    <col min="95" max="99" width="0" style="14" hidden="1" customWidth="1"/>
    <col min="100" max="116" width="0" style="9" hidden="1" customWidth="1"/>
    <col min="117" max="117" width="100.7109375" style="31" hidden="1" customWidth="1"/>
    <col min="118" max="118" width="3.28515625" style="9" hidden="1" customWidth="1"/>
    <col min="119" max="135" width="0" style="9" hidden="1" customWidth="1"/>
    <col min="136" max="136" width="100.7109375" style="9" hidden="1" customWidth="1"/>
    <col min="137" max="16384" width="9.140625" style="9"/>
  </cols>
  <sheetData>
    <row r="1" spans="1:136" x14ac:dyDescent="0.25">
      <c r="A1" s="165" t="s">
        <v>0</v>
      </c>
      <c r="B1" s="165" t="s">
        <v>1</v>
      </c>
      <c r="C1" s="165" t="s">
        <v>2</v>
      </c>
      <c r="D1" s="164" t="s">
        <v>3</v>
      </c>
      <c r="E1" s="164"/>
      <c r="F1" s="164"/>
      <c r="G1" s="164"/>
      <c r="H1" s="164"/>
      <c r="I1" s="164"/>
      <c r="J1" s="164" t="s">
        <v>4</v>
      </c>
      <c r="K1" s="164"/>
      <c r="L1" s="164"/>
      <c r="M1" s="164"/>
      <c r="N1" s="164"/>
      <c r="O1" s="164"/>
      <c r="P1" s="164" t="s">
        <v>5</v>
      </c>
      <c r="Q1" s="164"/>
      <c r="R1" s="164"/>
      <c r="S1" s="164"/>
      <c r="T1" s="164"/>
      <c r="U1" s="164"/>
      <c r="V1" s="164" t="s">
        <v>6</v>
      </c>
      <c r="W1" s="164"/>
      <c r="X1" s="164"/>
      <c r="Y1" s="164"/>
      <c r="Z1" s="164"/>
      <c r="AA1" s="164"/>
      <c r="AB1" s="164" t="s">
        <v>7</v>
      </c>
      <c r="AC1" s="164"/>
      <c r="AD1" s="164"/>
      <c r="AE1" s="164"/>
      <c r="AF1" s="164"/>
      <c r="AG1" s="164"/>
      <c r="AH1" s="164" t="s">
        <v>8</v>
      </c>
      <c r="AI1" s="164"/>
      <c r="AJ1" s="164"/>
      <c r="AK1" s="164"/>
      <c r="AL1" s="164"/>
      <c r="AM1" s="164"/>
      <c r="AN1" s="164" t="s">
        <v>9</v>
      </c>
      <c r="AO1" s="164"/>
      <c r="AP1" s="164"/>
      <c r="AQ1" s="164"/>
      <c r="AR1" s="164"/>
      <c r="AS1" s="164"/>
      <c r="AT1" s="164" t="s">
        <v>10</v>
      </c>
      <c r="AU1" s="164"/>
      <c r="AV1" s="164"/>
      <c r="AW1" s="164"/>
      <c r="AX1" s="164"/>
      <c r="AY1" s="164"/>
      <c r="AZ1" s="164" t="s">
        <v>11</v>
      </c>
      <c r="BA1" s="164"/>
      <c r="BB1" s="164"/>
      <c r="BC1" s="164"/>
      <c r="BD1" s="164"/>
      <c r="BE1" s="164"/>
      <c r="BF1" s="164" t="s">
        <v>12</v>
      </c>
      <c r="BG1" s="164"/>
      <c r="BH1" s="164"/>
      <c r="BI1" s="164"/>
      <c r="BJ1" s="164"/>
      <c r="BK1" s="164"/>
      <c r="BL1" s="164" t="s">
        <v>13</v>
      </c>
      <c r="BM1" s="164"/>
      <c r="BN1" s="164"/>
      <c r="BO1" s="164"/>
      <c r="BP1" s="164"/>
      <c r="BQ1" s="164"/>
      <c r="BR1" s="164" t="s">
        <v>14</v>
      </c>
      <c r="BS1" s="164"/>
      <c r="BT1" s="164"/>
      <c r="BU1" s="164"/>
      <c r="BV1" s="164"/>
      <c r="BW1" s="164"/>
      <c r="BX1" s="164" t="s">
        <v>15</v>
      </c>
      <c r="BY1" s="164"/>
      <c r="BZ1" s="164"/>
      <c r="CA1" s="164"/>
      <c r="CB1" s="164"/>
      <c r="CC1" s="164"/>
      <c r="CD1" s="164" t="s">
        <v>16</v>
      </c>
      <c r="CE1" s="164"/>
      <c r="CF1" s="164"/>
      <c r="CG1" s="164"/>
      <c r="CH1" s="164"/>
      <c r="CI1" s="164"/>
      <c r="CJ1" s="164" t="s">
        <v>17</v>
      </c>
      <c r="CK1" s="164"/>
      <c r="CL1" s="164"/>
      <c r="CM1" s="164"/>
      <c r="CN1" s="164"/>
      <c r="CO1" s="164"/>
      <c r="CQ1" s="167" t="s">
        <v>24</v>
      </c>
      <c r="CR1" s="167"/>
      <c r="CS1" s="167"/>
      <c r="CT1" s="167"/>
      <c r="CU1" s="167"/>
      <c r="CV1" s="13">
        <v>1</v>
      </c>
      <c r="CW1" s="13">
        <v>2</v>
      </c>
      <c r="CX1" s="13">
        <v>3</v>
      </c>
      <c r="CY1" s="13">
        <v>4</v>
      </c>
      <c r="CZ1" s="13">
        <v>5</v>
      </c>
      <c r="DA1" s="13">
        <v>6</v>
      </c>
      <c r="DB1" s="13">
        <v>7</v>
      </c>
      <c r="DC1" s="13">
        <v>8</v>
      </c>
      <c r="DD1" s="13">
        <v>9</v>
      </c>
      <c r="DE1" s="13">
        <v>10</v>
      </c>
      <c r="DF1" s="13">
        <v>11</v>
      </c>
      <c r="DG1" s="13">
        <v>12</v>
      </c>
      <c r="DH1" s="13">
        <v>13</v>
      </c>
      <c r="DI1" s="13">
        <v>14</v>
      </c>
      <c r="DJ1" s="13">
        <v>15</v>
      </c>
      <c r="DK1" s="15"/>
      <c r="DL1" s="15"/>
      <c r="DM1" s="29"/>
      <c r="DO1" s="17">
        <v>1</v>
      </c>
      <c r="DP1" s="17">
        <v>2</v>
      </c>
      <c r="DQ1" s="17">
        <v>3</v>
      </c>
      <c r="DR1" s="17">
        <v>4</v>
      </c>
      <c r="DS1" s="17">
        <v>5</v>
      </c>
      <c r="DT1" s="17">
        <v>6</v>
      </c>
      <c r="DU1" s="17">
        <v>7</v>
      </c>
      <c r="DV1" s="17">
        <v>8</v>
      </c>
      <c r="DW1" s="17">
        <v>9</v>
      </c>
      <c r="DX1" s="17">
        <v>10</v>
      </c>
      <c r="DY1" s="17">
        <v>11</v>
      </c>
      <c r="DZ1" s="17">
        <v>12</v>
      </c>
      <c r="EA1" s="17">
        <v>13</v>
      </c>
      <c r="EB1" s="17">
        <v>14</v>
      </c>
      <c r="EC1" s="17">
        <v>15</v>
      </c>
      <c r="ED1" s="19"/>
      <c r="EE1" s="19"/>
      <c r="EF1" s="19"/>
    </row>
    <row r="2" spans="1:136" x14ac:dyDescent="0.25">
      <c r="A2" s="166"/>
      <c r="B2" s="166"/>
      <c r="C2" s="166"/>
      <c r="D2" s="1" t="s">
        <v>18</v>
      </c>
      <c r="E2" s="1" t="s">
        <v>19</v>
      </c>
      <c r="F2" s="1" t="s">
        <v>20</v>
      </c>
      <c r="G2" s="1" t="s">
        <v>21</v>
      </c>
      <c r="H2" s="1" t="s">
        <v>22</v>
      </c>
      <c r="I2" s="1" t="s">
        <v>23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18</v>
      </c>
      <c r="Q2" s="1" t="s">
        <v>19</v>
      </c>
      <c r="R2" s="1" t="s">
        <v>20</v>
      </c>
      <c r="S2" s="1" t="s">
        <v>21</v>
      </c>
      <c r="T2" s="1" t="s">
        <v>22</v>
      </c>
      <c r="U2" s="1" t="s">
        <v>23</v>
      </c>
      <c r="V2" s="1" t="s">
        <v>18</v>
      </c>
      <c r="W2" s="1" t="s">
        <v>19</v>
      </c>
      <c r="X2" s="1" t="s">
        <v>20</v>
      </c>
      <c r="Y2" s="1" t="s">
        <v>21</v>
      </c>
      <c r="Z2" s="1" t="s">
        <v>22</v>
      </c>
      <c r="AA2" s="1" t="s">
        <v>23</v>
      </c>
      <c r="AB2" s="1" t="s">
        <v>18</v>
      </c>
      <c r="AC2" s="1" t="s">
        <v>19</v>
      </c>
      <c r="AD2" s="1" t="s">
        <v>20</v>
      </c>
      <c r="AE2" s="1" t="s">
        <v>21</v>
      </c>
      <c r="AF2" s="1" t="s">
        <v>22</v>
      </c>
      <c r="AG2" s="1" t="s">
        <v>23</v>
      </c>
      <c r="AH2" s="1" t="s">
        <v>18</v>
      </c>
      <c r="AI2" s="1" t="s">
        <v>19</v>
      </c>
      <c r="AJ2" s="1" t="s">
        <v>20</v>
      </c>
      <c r="AK2" s="1" t="s">
        <v>21</v>
      </c>
      <c r="AL2" s="1" t="s">
        <v>22</v>
      </c>
      <c r="AM2" s="1" t="s">
        <v>23</v>
      </c>
      <c r="AN2" s="1" t="s">
        <v>18</v>
      </c>
      <c r="AO2" s="1" t="s">
        <v>19</v>
      </c>
      <c r="AP2" s="1" t="s">
        <v>20</v>
      </c>
      <c r="AQ2" s="1" t="s">
        <v>21</v>
      </c>
      <c r="AR2" s="1" t="s">
        <v>22</v>
      </c>
      <c r="AS2" s="1" t="s">
        <v>23</v>
      </c>
      <c r="AT2" s="1" t="s">
        <v>18</v>
      </c>
      <c r="AU2" s="1" t="s">
        <v>19</v>
      </c>
      <c r="AV2" s="1" t="s">
        <v>20</v>
      </c>
      <c r="AW2" s="1" t="s">
        <v>21</v>
      </c>
      <c r="AX2" s="1" t="s">
        <v>22</v>
      </c>
      <c r="AY2" s="1" t="s">
        <v>23</v>
      </c>
      <c r="AZ2" s="1" t="s">
        <v>18</v>
      </c>
      <c r="BA2" s="1" t="s">
        <v>19</v>
      </c>
      <c r="BB2" s="1" t="s">
        <v>20</v>
      </c>
      <c r="BC2" s="1" t="s">
        <v>21</v>
      </c>
      <c r="BD2" s="1" t="s">
        <v>22</v>
      </c>
      <c r="BE2" s="1" t="s">
        <v>23</v>
      </c>
      <c r="BF2" s="1" t="s">
        <v>18</v>
      </c>
      <c r="BG2" s="1" t="s">
        <v>19</v>
      </c>
      <c r="BH2" s="1" t="s">
        <v>20</v>
      </c>
      <c r="BI2" s="1" t="s">
        <v>21</v>
      </c>
      <c r="BJ2" s="1" t="s">
        <v>22</v>
      </c>
      <c r="BK2" s="1" t="s">
        <v>23</v>
      </c>
      <c r="BL2" s="1" t="s">
        <v>18</v>
      </c>
      <c r="BM2" s="1" t="s">
        <v>19</v>
      </c>
      <c r="BN2" s="1" t="s">
        <v>20</v>
      </c>
      <c r="BO2" s="1" t="s">
        <v>21</v>
      </c>
      <c r="BP2" s="1" t="s">
        <v>22</v>
      </c>
      <c r="BQ2" s="1" t="s">
        <v>23</v>
      </c>
      <c r="BR2" s="1" t="s">
        <v>18</v>
      </c>
      <c r="BS2" s="1" t="s">
        <v>19</v>
      </c>
      <c r="BT2" s="1" t="s">
        <v>20</v>
      </c>
      <c r="BU2" s="1" t="s">
        <v>21</v>
      </c>
      <c r="BV2" s="1" t="s">
        <v>22</v>
      </c>
      <c r="BW2" s="1" t="s">
        <v>23</v>
      </c>
      <c r="BX2" s="1" t="s">
        <v>18</v>
      </c>
      <c r="BY2" s="1" t="s">
        <v>19</v>
      </c>
      <c r="BZ2" s="1" t="s">
        <v>20</v>
      </c>
      <c r="CA2" s="1" t="s">
        <v>21</v>
      </c>
      <c r="CB2" s="1" t="s">
        <v>22</v>
      </c>
      <c r="CC2" s="1" t="s">
        <v>23</v>
      </c>
      <c r="CD2" s="1" t="s">
        <v>18</v>
      </c>
      <c r="CE2" s="1" t="s">
        <v>19</v>
      </c>
      <c r="CF2" s="1" t="s">
        <v>20</v>
      </c>
      <c r="CG2" s="1" t="s">
        <v>21</v>
      </c>
      <c r="CH2" s="1" t="s">
        <v>22</v>
      </c>
      <c r="CI2" s="1" t="s">
        <v>23</v>
      </c>
      <c r="CJ2" s="1" t="s">
        <v>18</v>
      </c>
      <c r="CK2" s="1" t="s">
        <v>19</v>
      </c>
      <c r="CL2" s="1" t="s">
        <v>20</v>
      </c>
      <c r="CM2" s="1" t="s">
        <v>21</v>
      </c>
      <c r="CN2" s="1" t="s">
        <v>22</v>
      </c>
      <c r="CO2" s="1" t="s">
        <v>23</v>
      </c>
      <c r="CP2" s="11" t="s">
        <v>62</v>
      </c>
      <c r="CQ2" s="10" t="s">
        <v>19</v>
      </c>
      <c r="CR2" s="10" t="s">
        <v>20</v>
      </c>
      <c r="CS2" s="10" t="s">
        <v>21</v>
      </c>
      <c r="CT2" s="10" t="s">
        <v>22</v>
      </c>
      <c r="CU2" s="10" t="s">
        <v>23</v>
      </c>
      <c r="CV2" s="12" t="str">
        <f>IF(COUNT(E3:F3),D3,"")</f>
        <v>Menghubungkan ciri pubertas pada laki-laki dan perempuan dengan kesehatan reproduksi</v>
      </c>
      <c r="CW2" s="12" t="str">
        <f>IF(COUNT(K3:L3),J3,"")</f>
        <v xml:space="preserve">Menjelaskan sistem tata surya dan karakteristik anggota tata surya. </v>
      </c>
      <c r="CX2" s="12" t="str">
        <f>IF(COUNT(Q3:R3),P3,"")</f>
        <v>Menjelaskan peristiwa rotasi dan revolusi Bumi serta terjadinya gerhana bulan dan gerhana Matahari.</v>
      </c>
      <c r="CY2" s="12" t="str">
        <f>IF(COUNT(W3:X3),V3,"")</f>
        <v/>
      </c>
      <c r="CZ2" s="12" t="str">
        <f>IF(COUNT(AC3:AD3),AB3,"")</f>
        <v/>
      </c>
      <c r="DA2" s="12" t="str">
        <f>IF(COUNT(AI3:AJ3),AH3,"")</f>
        <v/>
      </c>
      <c r="DB2" s="12" t="str">
        <f>IF(COUNT(AO3:AP3),AN3,"")</f>
        <v/>
      </c>
      <c r="DC2" s="12" t="str">
        <f>IF(COUNT(AU3:AV3),AT3,"")</f>
        <v/>
      </c>
      <c r="DD2" s="12" t="str">
        <f>IF(COUNT(BA3:BB3),AZ3,"")</f>
        <v/>
      </c>
      <c r="DE2" s="12" t="str">
        <f>IF(COUNT(BG3:BH3),BF3,"")</f>
        <v/>
      </c>
      <c r="DF2" s="12" t="str">
        <f>IF(COUNT(BM3:BN3),BL3,"")</f>
        <v/>
      </c>
      <c r="DG2" s="12" t="str">
        <f>IF(COUNT(BS3:BT3),BR3,"")</f>
        <v/>
      </c>
      <c r="DH2" s="12" t="str">
        <f>IF(COUNT(BY3:BZ3),BX3,"")</f>
        <v/>
      </c>
      <c r="DI2" s="12" t="str">
        <f>IF(COUNT(CE3:CF3),CD3,"")</f>
        <v/>
      </c>
      <c r="DJ2" s="12" t="str">
        <f>IF(COUNT(CK3:CL3),CJ3,"")</f>
        <v/>
      </c>
      <c r="DK2" s="16" t="s">
        <v>25</v>
      </c>
      <c r="DL2" s="16" t="s">
        <v>26</v>
      </c>
      <c r="DM2" s="30" t="s">
        <v>27</v>
      </c>
      <c r="DO2" s="18" t="str">
        <f>IF(COUNT(G3:I3),D3,"")</f>
        <v/>
      </c>
      <c r="DP2" s="18" t="str">
        <f>IF(COUNT(M3:O3),J3,"")</f>
        <v/>
      </c>
      <c r="DQ2" s="18" t="str">
        <f>IF(COUNT(S3:U3),P3,"")</f>
        <v/>
      </c>
      <c r="DR2" s="18" t="str">
        <f>IF(COUNT(Y3:AA3),V3,"")</f>
        <v>Menyajikan karya tentang cara menyikapi ciri-ciri pubertas yang dialami</v>
      </c>
      <c r="DS2" s="18" t="str">
        <f>IF(COUNT(AE3:AG3),AB3,"")</f>
        <v xml:space="preserve">Menjelaskan sistem tata surya dan karakteristik anggota tata surya. </v>
      </c>
      <c r="DT2" s="18" t="str">
        <f>IF(COUNT(AK3:AM3),AH3,"")</f>
        <v>Membuat model gerhana bulan dan gerhana Matahari</v>
      </c>
      <c r="DU2" s="18" t="str">
        <f>IF(COUNT(AQ3:AS3),AN3,"")</f>
        <v/>
      </c>
      <c r="DV2" s="18" t="str">
        <f>IF(COUNT(AW3:AY3),AT3,"")</f>
        <v/>
      </c>
      <c r="DW2" s="18" t="str">
        <f>IF(COUNT(BC3:BE3),AZ3,"")</f>
        <v/>
      </c>
      <c r="DX2" s="18" t="str">
        <f>IF(COUNT(BI3:BK3),BF3,"")</f>
        <v/>
      </c>
      <c r="DY2" s="18" t="str">
        <f>IF(COUNT(BO3:BQ3),BL3,"")</f>
        <v/>
      </c>
      <c r="DZ2" s="18" t="str">
        <f>IF(COUNT(BU3:BW3),BR3,"")</f>
        <v/>
      </c>
      <c r="EA2" s="18" t="str">
        <f>IF(COUNT(CA3:CC3),BX3,"")</f>
        <v/>
      </c>
      <c r="EB2" s="18" t="str">
        <f>IF(COUNT(CG3:CI3),CD3,"")</f>
        <v/>
      </c>
      <c r="EC2" s="18" t="str">
        <f>IF(COUNT(CM3:CO3),CJ3,"")</f>
        <v/>
      </c>
      <c r="ED2" s="20" t="s">
        <v>25</v>
      </c>
      <c r="EE2" s="20" t="s">
        <v>26</v>
      </c>
      <c r="EF2" s="20" t="s">
        <v>27</v>
      </c>
    </row>
    <row r="3" spans="1:136" ht="47.25" x14ac:dyDescent="0.25">
      <c r="A3" s="2">
        <v>1</v>
      </c>
      <c r="B3" s="3" t="str">
        <f t="shared" ref="B3:C32" ca="1" si="0">IFERROR(INDEX(Data_Siswa,ROW(B1),COLUMN(A3)),"")</f>
        <v>AHMAD FARIZI</v>
      </c>
      <c r="C3" s="3" t="str">
        <f t="shared" ca="1" si="0"/>
        <v>0087736464</v>
      </c>
      <c r="D3" s="4" t="s">
        <v>206</v>
      </c>
      <c r="E3" s="5">
        <v>70</v>
      </c>
      <c r="F3" s="5"/>
      <c r="G3" s="5"/>
      <c r="H3" s="5"/>
      <c r="I3" s="5"/>
      <c r="J3" s="4" t="s">
        <v>207</v>
      </c>
      <c r="K3" s="5">
        <v>80</v>
      </c>
      <c r="L3" s="5"/>
      <c r="M3" s="5"/>
      <c r="N3" s="5"/>
      <c r="O3" s="5"/>
      <c r="P3" s="4" t="s">
        <v>208</v>
      </c>
      <c r="Q3" s="5">
        <v>80</v>
      </c>
      <c r="R3" s="5"/>
      <c r="S3" s="5"/>
      <c r="T3" s="5"/>
      <c r="U3" s="5"/>
      <c r="V3" s="4" t="s">
        <v>209</v>
      </c>
      <c r="W3" s="5"/>
      <c r="X3" s="5"/>
      <c r="Y3" s="5"/>
      <c r="Z3" s="5">
        <v>90</v>
      </c>
      <c r="AA3" s="5"/>
      <c r="AB3" s="4" t="s">
        <v>207</v>
      </c>
      <c r="AC3" s="5"/>
      <c r="AD3" s="5"/>
      <c r="AE3" s="5"/>
      <c r="AF3" s="5">
        <v>80</v>
      </c>
      <c r="AG3" s="5"/>
      <c r="AH3" s="4" t="s">
        <v>210</v>
      </c>
      <c r="AI3" s="5"/>
      <c r="AJ3" s="5"/>
      <c r="AK3" s="5"/>
      <c r="AL3" s="5">
        <v>80</v>
      </c>
      <c r="AM3" s="5"/>
      <c r="AN3" s="6"/>
      <c r="AO3" s="5"/>
      <c r="AP3" s="5"/>
      <c r="AQ3" s="5"/>
      <c r="AR3" s="5"/>
      <c r="AS3" s="5"/>
      <c r="AT3" s="4"/>
      <c r="AU3" s="5"/>
      <c r="AV3" s="5"/>
      <c r="AW3" s="5"/>
      <c r="AX3" s="5"/>
      <c r="AY3" s="5"/>
      <c r="AZ3" s="4"/>
      <c r="BA3" s="5"/>
      <c r="BB3" s="5"/>
      <c r="BC3" s="5"/>
      <c r="BD3" s="5"/>
      <c r="BE3" s="5"/>
      <c r="BF3" s="4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6">
        <f>IFERROR(MAX(CQ3:CR3),"")</f>
        <v>76.666666666666671</v>
      </c>
      <c r="CQ3" s="10">
        <f>IFERROR(AVERAGEIF($D$2:$CO$2,CQ$2,$D3:$CO3),"")</f>
        <v>76.666666666666671</v>
      </c>
      <c r="CR3" s="10" t="str">
        <f t="shared" ref="CR3:CU18" si="1">IFERROR(AVERAGEIF($D$2:$CO$2,CR$2,$D3:$CO3),"")</f>
        <v/>
      </c>
      <c r="CS3" s="10" t="str">
        <f t="shared" si="1"/>
        <v/>
      </c>
      <c r="CT3" s="10">
        <f t="shared" si="1"/>
        <v>83.333333333333329</v>
      </c>
      <c r="CU3" s="10" t="str">
        <f t="shared" si="1"/>
        <v/>
      </c>
      <c r="CV3" s="21">
        <f>IF(COUNT(E3:F3),MAX(E3:F3),"")</f>
        <v>70</v>
      </c>
      <c r="CW3" s="21">
        <f>IF(COUNT(K3:L3),MAX(K3:L3),"")</f>
        <v>80</v>
      </c>
      <c r="CX3" s="22">
        <f>IF(COUNT(Q3:R3),MAX(Q3:R3),"")</f>
        <v>80</v>
      </c>
      <c r="CY3" s="22" t="str">
        <f>IF(COUNT(W3:X3),MAX(W3:X3),"")</f>
        <v/>
      </c>
      <c r="CZ3" s="22" t="str">
        <f>IF(COUNT(AC3:AD3),MAX(AC3:AD3),"")</f>
        <v/>
      </c>
      <c r="DA3" s="23" t="str">
        <f>IF(COUNT(AI3:AJ3),MAX(AI3:AJ3),"")</f>
        <v/>
      </c>
      <c r="DB3" s="23" t="str">
        <f>IF(COUNT(AO3:AP3),MAX(AO3:AP3),"")</f>
        <v/>
      </c>
      <c r="DC3" s="23" t="str">
        <f>IF(COUNT(AU3:AV3),MAX(AU3:AV3),"")</f>
        <v/>
      </c>
      <c r="DD3" s="23" t="str">
        <f>IF(COUNT(BA3:BB3),MAX(BA3:BB3),"")</f>
        <v/>
      </c>
      <c r="DE3" s="23" t="str">
        <f>IF(COUNT(BG3:BH3),MAX(BG3:BH3),"")</f>
        <v/>
      </c>
      <c r="DF3" s="23" t="str">
        <f>IF(COUNT(BM3:BN3),MAX(BM3:BN3),"")</f>
        <v/>
      </c>
      <c r="DG3" s="23" t="str">
        <f>IF(COUNT(BS3:BT3),MAX(BS3:BT3),"")</f>
        <v/>
      </c>
      <c r="DH3" s="23" t="str">
        <f>IF(COUNT(BY3:BZ3),MAX(BY3:BZ3),"")</f>
        <v/>
      </c>
      <c r="DI3" s="23" t="str">
        <f>IF(COUNT(CE3:CF3),MAX(CE3:CF3),"")</f>
        <v/>
      </c>
      <c r="DJ3" s="23" t="str">
        <f>IF(COUNT(CK3:CL3),MAX(CK3:CL3),"")</f>
        <v/>
      </c>
      <c r="DK3" s="23" t="str">
        <f>IFERROR(INDEX($CV$2:$DJ$2,,MATCH(MAX($CV3:$DJ3),$CV3:$DJ3,0)),"")</f>
        <v xml:space="preserve">Menjelaskan sistem tata surya dan karakteristik anggota tata surya. </v>
      </c>
      <c r="DL3" s="23" t="str">
        <f>IFERROR(INDEX($CV$2:$DJ$2,,MATCH(MIN($CV3:$DJ3),$CV3:$DJ3,0)),"")</f>
        <v>Menghubungkan ciri pubertas pada laki-laki dan perempuan dengan kesehatan reproduksi</v>
      </c>
      <c r="DM3" s="31" t="str">
        <f>IF(DK3="","",LOOKUP(MAX($CV3:$DJ3),KKM!$C$11:$C$14,KKM!$E$11:$E$14)&amp;" "&amp;IPA!DK3&amp;"; "&amp;LOOKUP(MIN(IPA!CV3:DJ3),KKM!$C$11:$C$14,KKM!$E$11:$E$14)&amp;" "&amp;IPA!DL3)</f>
        <v>Memiliki kemampuan yang baik dalam  Menjelaskan sistem tata surya dan karakteristik anggota tata surya. ; Memiliki kemampuan yang cukup baik dalam  Menghubungkan ciri pubertas pada laki-laki dan perempuan dengan kesehatan reproduksi</v>
      </c>
      <c r="DO3" s="9" t="str">
        <f>IF(COUNT(G3:I3),AVERAGE(G3:I3),"")</f>
        <v/>
      </c>
      <c r="DP3" s="9" t="str">
        <f>IF(DP$2="","",AVERAGE(M3:O3))</f>
        <v/>
      </c>
      <c r="DQ3" s="9" t="str">
        <f>IF(DQ$2="","",AVERAGE(S3:U3))</f>
        <v/>
      </c>
      <c r="DR3" s="9">
        <f>IF(DR$2="","",AVERAGE(Y3:AA3))</f>
        <v>90</v>
      </c>
      <c r="DS3" s="9">
        <f>IF(DS$2="","",AVERAGE(AE3:AG3))</f>
        <v>80</v>
      </c>
      <c r="DT3" s="9">
        <f>IF(DT$2="","",IFERROR(AVERAGE(AK3:AM3),""))</f>
        <v>80</v>
      </c>
      <c r="DU3" s="9" t="str">
        <f>IF(DU$2="","",IFERROR(AVERAGE(AQ3:AS3),""))</f>
        <v/>
      </c>
      <c r="DV3" s="9" t="str">
        <f>IF(DV$2="","",IFERROR(AVERAGE(AW3:AY3),""))</f>
        <v/>
      </c>
      <c r="DW3" s="9" t="str">
        <f>IFERROR(AVERAGE(BC3:BE3),"")</f>
        <v/>
      </c>
      <c r="DX3" s="9" t="str">
        <f>IFERROR(AVERAGE(BI3:BK3),"")</f>
        <v/>
      </c>
      <c r="DY3" s="9" t="str">
        <f>IFERROR(AVERAGE(BO3:BQ3),"")</f>
        <v/>
      </c>
      <c r="DZ3" s="9" t="str">
        <f>IFERROR(AVERAGE(BU3:BW3),"")</f>
        <v/>
      </c>
      <c r="EA3" s="9" t="str">
        <f>IFERROR(AVERAGE(CA3:CC3),"")</f>
        <v/>
      </c>
      <c r="EB3" s="9" t="str">
        <f>IFERROR(AVERAGE(CG3:CI3),"")</f>
        <v/>
      </c>
      <c r="EC3" s="9" t="str">
        <f>IFERROR(AVERAGE(CM3:CO3),"")</f>
        <v/>
      </c>
      <c r="ED3" s="9" t="str">
        <f>IFERROR(INDEX($DO$2:$EC$2,,MATCH(MAX($DO3:$EC3),$DO3:$EC3,0)),"")</f>
        <v>Menyajikan karya tentang cara menyikapi ciri-ciri pubertas yang dialami</v>
      </c>
      <c r="EE3" s="9" t="str">
        <f>IFERROR(INDEX($DO$2:$EC$2,,MATCH(MIN($DO3:$EC3),$DO3:$EC3,0)),"")</f>
        <v xml:space="preserve">Menjelaskan sistem tata surya dan karakteristik anggota tata surya. </v>
      </c>
      <c r="EF3" s="31" t="str">
        <f>IFERROR(LOOKUP(MAX($DO3:$EC3),KKM!$C$11:$C$14,KKM!$F$11:$F$14),"")&amp;IPA!ED3&amp;"; "&amp;IFERROR(LOOKUP(MIN($DO3:$EC3),KKM!$C$11:$C$14,KKM!$F$11:$F$14),"")&amp;IPA!EE3</f>
        <v xml:space="preserve">Sangat terampil dalam Menyajikan karya tentang cara menyikapi ciri-ciri pubertas yang dialami; Terampil dalam Menjelaskan sistem tata surya dan karakteristik anggota tata surya. </v>
      </c>
    </row>
    <row r="4" spans="1:136" ht="47.25" x14ac:dyDescent="0.25">
      <c r="A4" s="2">
        <v>2</v>
      </c>
      <c r="B4" s="3" t="str">
        <f t="shared" ca="1" si="0"/>
        <v>ALI BIKRIH</v>
      </c>
      <c r="C4" s="3" t="str">
        <f t="shared" ca="1" si="0"/>
        <v>0096718446</v>
      </c>
      <c r="D4" s="4" t="s">
        <v>206</v>
      </c>
      <c r="E4" s="5">
        <v>70</v>
      </c>
      <c r="F4" s="5"/>
      <c r="G4" s="5"/>
      <c r="H4" s="5"/>
      <c r="I4" s="5"/>
      <c r="J4" s="4" t="s">
        <v>207</v>
      </c>
      <c r="K4" s="5">
        <v>80</v>
      </c>
      <c r="L4" s="5"/>
      <c r="M4" s="5"/>
      <c r="N4" s="5"/>
      <c r="O4" s="5"/>
      <c r="P4" s="4" t="s">
        <v>208</v>
      </c>
      <c r="Q4" s="5">
        <v>80</v>
      </c>
      <c r="R4" s="5"/>
      <c r="S4" s="5"/>
      <c r="T4" s="5"/>
      <c r="U4" s="5"/>
      <c r="V4" s="4" t="s">
        <v>209</v>
      </c>
      <c r="W4" s="5"/>
      <c r="X4" s="5"/>
      <c r="Y4" s="5"/>
      <c r="Z4" s="5">
        <v>90</v>
      </c>
      <c r="AA4" s="5"/>
      <c r="AB4" s="4" t="s">
        <v>207</v>
      </c>
      <c r="AC4" s="5"/>
      <c r="AD4" s="5"/>
      <c r="AE4" s="5"/>
      <c r="AF4" s="5">
        <v>80</v>
      </c>
      <c r="AG4" s="5"/>
      <c r="AH4" s="4" t="s">
        <v>210</v>
      </c>
      <c r="AI4" s="5"/>
      <c r="AJ4" s="5"/>
      <c r="AK4" s="5"/>
      <c r="AL4" s="5">
        <v>80</v>
      </c>
      <c r="AM4" s="5"/>
      <c r="AN4" s="6"/>
      <c r="AO4" s="5"/>
      <c r="AP4" s="5"/>
      <c r="AQ4" s="5"/>
      <c r="AR4" s="5"/>
      <c r="AS4" s="5"/>
      <c r="AT4" s="4"/>
      <c r="AU4" s="5"/>
      <c r="AV4" s="5"/>
      <c r="AW4" s="5"/>
      <c r="AX4" s="5"/>
      <c r="AY4" s="5"/>
      <c r="AZ4" s="4"/>
      <c r="BA4" s="5"/>
      <c r="BB4" s="5"/>
      <c r="BC4" s="5"/>
      <c r="BD4" s="5"/>
      <c r="BE4" s="5"/>
      <c r="BF4" s="4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6">
        <f t="shared" ref="CP4:CP32" si="2">IFERROR(MAX(CQ4:CR4),"")</f>
        <v>76.666666666666671</v>
      </c>
      <c r="CQ4" s="10">
        <f t="shared" ref="CQ4:CU26" si="3">IFERROR(AVERAGEIF($D$2:$CO$2,CQ$2,$D4:$CO4),"")</f>
        <v>76.666666666666671</v>
      </c>
      <c r="CR4" s="10" t="str">
        <f t="shared" si="1"/>
        <v/>
      </c>
      <c r="CS4" s="10" t="str">
        <f t="shared" si="1"/>
        <v/>
      </c>
      <c r="CT4" s="10">
        <f t="shared" si="1"/>
        <v>83.333333333333329</v>
      </c>
      <c r="CU4" s="10" t="str">
        <f t="shared" si="1"/>
        <v/>
      </c>
      <c r="CV4" s="21">
        <f t="shared" ref="CV4:CV32" si="4">IF(COUNT(E4:F4),MAX(E4:F4),"")</f>
        <v>70</v>
      </c>
      <c r="CW4" s="21">
        <f t="shared" ref="CW4:CW32" si="5">IF(COUNT(K4:L4),MAX(K4:L4),"")</f>
        <v>80</v>
      </c>
      <c r="CX4" s="22">
        <f t="shared" ref="CX4:CX32" si="6">IF(COUNT(Q4:R4),MAX(Q4:R4),"")</f>
        <v>80</v>
      </c>
      <c r="CY4" s="22" t="str">
        <f t="shared" ref="CY4:CY32" si="7">IF(COUNT(W4:X4),MAX(W4:X4),"")</f>
        <v/>
      </c>
      <c r="CZ4" s="22" t="str">
        <f t="shared" ref="CZ4:CZ32" si="8">IF(COUNT(AC4:AD4),MAX(AC4:AD4),"")</f>
        <v/>
      </c>
      <c r="DA4" s="23" t="str">
        <f t="shared" ref="DA4:DA32" si="9">IF(COUNT(AI4:AJ4),MAX(AI4:AJ4),"")</f>
        <v/>
      </c>
      <c r="DB4" s="23" t="str">
        <f t="shared" ref="DB4:DB32" si="10">IF(COUNT(AO4:AP4),MAX(AO4:AP4),"")</f>
        <v/>
      </c>
      <c r="DC4" s="23" t="str">
        <f t="shared" ref="DC4:DC32" si="11">IF(COUNT(AU4:AV4),MAX(AU4:AV4),"")</f>
        <v/>
      </c>
      <c r="DD4" s="23" t="str">
        <f t="shared" ref="DD4:DD32" si="12">IF(COUNT(BA4:BB4),MAX(BA4:BB4),"")</f>
        <v/>
      </c>
      <c r="DE4" s="23" t="str">
        <f t="shared" ref="DE4:DE32" si="13">IF(COUNT(BG4:BH4),MAX(BG4:BH4),"")</f>
        <v/>
      </c>
      <c r="DF4" s="23" t="str">
        <f t="shared" ref="DF4:DF32" si="14">IF(COUNT(BM4:BN4),MAX(BM4:BN4),"")</f>
        <v/>
      </c>
      <c r="DG4" s="23" t="str">
        <f t="shared" ref="DG4:DG32" si="15">IF(COUNT(BS4:BT4),MAX(BS4:BT4),"")</f>
        <v/>
      </c>
      <c r="DH4" s="23" t="str">
        <f t="shared" ref="DH4:DH32" si="16">IF(COUNT(BY4:BZ4),MAX(BY4:BZ4),"")</f>
        <v/>
      </c>
      <c r="DI4" s="23" t="str">
        <f t="shared" ref="DI4:DI32" si="17">IF(COUNT(CE4:CF4),MAX(CE4:CF4),"")</f>
        <v/>
      </c>
      <c r="DJ4" s="23" t="str">
        <f t="shared" ref="DJ4:DJ32" si="18">IF(COUNT(CK4:CL4),MAX(CK4:CL4),"")</f>
        <v/>
      </c>
      <c r="DK4" s="23" t="str">
        <f t="shared" ref="DK4:DK32" si="19">IFERROR(INDEX($CV$2:$DJ$2,,MATCH(MAX($CV4:$DJ4),$CV4:$DJ4,0)),"")</f>
        <v xml:space="preserve">Menjelaskan sistem tata surya dan karakteristik anggota tata surya. </v>
      </c>
      <c r="DL4" s="23" t="str">
        <f t="shared" ref="DL4:DL32" si="20">IFERROR(INDEX($CV$2:$DJ$2,,MATCH(MIN($CV4:$DJ4),$CV4:$DJ4,0)),"")</f>
        <v>Menghubungkan ciri pubertas pada laki-laki dan perempuan dengan kesehatan reproduksi</v>
      </c>
      <c r="DM4" s="31" t="str">
        <f>IF(DK4="","",LOOKUP(MAX($CV4:$DJ4),KKM!$C$11:$C$14,KKM!$E$11:$E$14)&amp;" "&amp;IPA!DK4&amp;"; "&amp;LOOKUP(MIN(IPA!CV4:DJ4),KKM!$C$11:$C$14,KKM!$E$11:$E$14)&amp;" "&amp;IPA!DL4)</f>
        <v>Memiliki kemampuan yang baik dalam  Menjelaskan sistem tata surya dan karakteristik anggota tata surya. ; Memiliki kemampuan yang cukup baik dalam  Menghubungkan ciri pubertas pada laki-laki dan perempuan dengan kesehatan reproduksi</v>
      </c>
      <c r="DO4" s="9" t="str">
        <f t="shared" ref="DO4:DO32" si="21">IF(COUNT(G4:I4),AVERAGE(G4:I4),"")</f>
        <v/>
      </c>
      <c r="DP4" s="9" t="str">
        <f t="shared" ref="DP4:DP32" si="22">IF(DP$2="","",AVERAGE(M4:O4))</f>
        <v/>
      </c>
      <c r="DQ4" s="9" t="str">
        <f t="shared" ref="DQ4:DQ32" si="23">IF(DQ$2="","",AVERAGE(S4:U4))</f>
        <v/>
      </c>
      <c r="DR4" s="9">
        <f t="shared" ref="DR4:DR32" si="24">IF(DR$2="","",AVERAGE(Y4:AA4))</f>
        <v>90</v>
      </c>
      <c r="DS4" s="9">
        <f t="shared" ref="DS4:DS32" si="25">IF(DS$2="","",AVERAGE(AE4:AG4))</f>
        <v>80</v>
      </c>
      <c r="DT4" s="9">
        <f t="shared" ref="DT4:DT32" si="26">IF(DT$2="","",IFERROR(AVERAGE(AK4:AM4),""))</f>
        <v>80</v>
      </c>
      <c r="DU4" s="9" t="str">
        <f t="shared" ref="DU4:DU32" si="27">IF(DU$2="","",IFERROR(AVERAGE(AQ4:AS4),""))</f>
        <v/>
      </c>
      <c r="DV4" s="9" t="str">
        <f t="shared" ref="DV4:DV32" si="28">IF(DV$2="","",IFERROR(AVERAGE(AW4:AY4),""))</f>
        <v/>
      </c>
      <c r="DW4" s="9" t="str">
        <f t="shared" ref="DW4:DW32" si="29">IFERROR(AVERAGE(BC4:BE4),"")</f>
        <v/>
      </c>
      <c r="DX4" s="9" t="str">
        <f t="shared" ref="DX4:DX32" si="30">IFERROR(AVERAGE(BI4:BK4),"")</f>
        <v/>
      </c>
      <c r="DY4" s="9" t="str">
        <f t="shared" ref="DY4:DY32" si="31">IFERROR(AVERAGE(BO4:BQ4),"")</f>
        <v/>
      </c>
      <c r="DZ4" s="9" t="str">
        <f t="shared" ref="DZ4:DZ32" si="32">IFERROR(AVERAGE(BU4:BW4),"")</f>
        <v/>
      </c>
      <c r="EA4" s="9" t="str">
        <f t="shared" ref="EA4:EA32" si="33">IFERROR(AVERAGE(CA4:CC4),"")</f>
        <v/>
      </c>
      <c r="EB4" s="9" t="str">
        <f t="shared" ref="EB4:EB32" si="34">IFERROR(AVERAGE(CG4:CI4),"")</f>
        <v/>
      </c>
      <c r="EC4" s="9" t="str">
        <f t="shared" ref="EC4:EC32" si="35">IFERROR(AVERAGE(CM4:CO4),"")</f>
        <v/>
      </c>
      <c r="ED4" s="9" t="str">
        <f t="shared" ref="ED4:ED32" si="36">IFERROR(INDEX($DO$2:$EC$2,,MATCH(MAX($DO4:$EC4),$DO4:$EC4,0)),"")</f>
        <v>Menyajikan karya tentang cara menyikapi ciri-ciri pubertas yang dialami</v>
      </c>
      <c r="EE4" s="9" t="str">
        <f t="shared" ref="EE4:EE32" si="37">IFERROR(INDEX($DO$2:$EC$2,,MATCH(MIN($DO4:$EC4),$DO4:$EC4,0)),"")</f>
        <v xml:space="preserve">Menjelaskan sistem tata surya dan karakteristik anggota tata surya. </v>
      </c>
      <c r="EF4" s="31" t="str">
        <f>IFERROR(LOOKUP(MAX($DO4:$EC4),KKM!$C$11:$C$14,KKM!$F$11:$F$14),"")&amp;IPA!ED4&amp;"; "&amp;IFERROR(LOOKUP(MIN($DO4:$EC4),KKM!$C$11:$C$14,KKM!$F$11:$F$14),"")&amp;IPA!EE4</f>
        <v xml:space="preserve">Sangat terampil dalam Menyajikan karya tentang cara menyikapi ciri-ciri pubertas yang dialami; Terampil dalam Menjelaskan sistem tata surya dan karakteristik anggota tata surya. </v>
      </c>
    </row>
    <row r="5" spans="1:136" ht="47.25" x14ac:dyDescent="0.25">
      <c r="A5" s="2">
        <v>3</v>
      </c>
      <c r="B5" s="3" t="str">
        <f t="shared" ca="1" si="0"/>
        <v>ANIES KALEELA</v>
      </c>
      <c r="C5" s="3" t="str">
        <f t="shared" ca="1" si="0"/>
        <v>0084872709</v>
      </c>
      <c r="D5" s="4" t="s">
        <v>206</v>
      </c>
      <c r="E5" s="5">
        <v>100</v>
      </c>
      <c r="F5" s="5"/>
      <c r="G5" s="5"/>
      <c r="H5" s="5"/>
      <c r="I5" s="5"/>
      <c r="J5" s="4" t="s">
        <v>207</v>
      </c>
      <c r="K5" s="5">
        <v>80</v>
      </c>
      <c r="L5" s="5"/>
      <c r="M5" s="5"/>
      <c r="N5" s="5"/>
      <c r="O5" s="5"/>
      <c r="P5" s="4" t="s">
        <v>208</v>
      </c>
      <c r="Q5" s="5">
        <v>80</v>
      </c>
      <c r="R5" s="5"/>
      <c r="S5" s="5"/>
      <c r="T5" s="5"/>
      <c r="U5" s="5"/>
      <c r="V5" s="4" t="s">
        <v>209</v>
      </c>
      <c r="W5" s="5"/>
      <c r="X5" s="5"/>
      <c r="Y5" s="5"/>
      <c r="Z5" s="5">
        <v>90</v>
      </c>
      <c r="AA5" s="5"/>
      <c r="AB5" s="4" t="s">
        <v>207</v>
      </c>
      <c r="AC5" s="5"/>
      <c r="AD5" s="5"/>
      <c r="AE5" s="5"/>
      <c r="AF5" s="5">
        <v>80</v>
      </c>
      <c r="AG5" s="5"/>
      <c r="AH5" s="4" t="s">
        <v>210</v>
      </c>
      <c r="AI5" s="5"/>
      <c r="AJ5" s="5"/>
      <c r="AK5" s="5"/>
      <c r="AL5" s="5">
        <v>80</v>
      </c>
      <c r="AM5" s="5"/>
      <c r="AN5" s="6"/>
      <c r="AO5" s="5"/>
      <c r="AP5" s="5"/>
      <c r="AQ5" s="5"/>
      <c r="AR5" s="5"/>
      <c r="AS5" s="5"/>
      <c r="AT5" s="4"/>
      <c r="AU5" s="5"/>
      <c r="AV5" s="5"/>
      <c r="AW5" s="5"/>
      <c r="AX5" s="5"/>
      <c r="AY5" s="5"/>
      <c r="AZ5" s="4"/>
      <c r="BA5" s="5"/>
      <c r="BB5" s="5"/>
      <c r="BC5" s="5"/>
      <c r="BD5" s="5"/>
      <c r="BE5" s="5"/>
      <c r="BF5" s="4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6">
        <f t="shared" si="2"/>
        <v>86.666666666666671</v>
      </c>
      <c r="CQ5" s="10">
        <f t="shared" si="3"/>
        <v>86.666666666666671</v>
      </c>
      <c r="CR5" s="10" t="str">
        <f t="shared" si="1"/>
        <v/>
      </c>
      <c r="CS5" s="10" t="str">
        <f t="shared" si="1"/>
        <v/>
      </c>
      <c r="CT5" s="10">
        <f t="shared" si="1"/>
        <v>83.333333333333329</v>
      </c>
      <c r="CU5" s="10" t="str">
        <f t="shared" si="1"/>
        <v/>
      </c>
      <c r="CV5" s="21">
        <f t="shared" si="4"/>
        <v>100</v>
      </c>
      <c r="CW5" s="21">
        <f t="shared" si="5"/>
        <v>80</v>
      </c>
      <c r="CX5" s="22">
        <f t="shared" si="6"/>
        <v>80</v>
      </c>
      <c r="CY5" s="22" t="str">
        <f t="shared" si="7"/>
        <v/>
      </c>
      <c r="CZ5" s="22" t="str">
        <f t="shared" si="8"/>
        <v/>
      </c>
      <c r="DA5" s="23" t="str">
        <f t="shared" si="9"/>
        <v/>
      </c>
      <c r="DB5" s="23" t="str">
        <f t="shared" si="10"/>
        <v/>
      </c>
      <c r="DC5" s="23" t="str">
        <f t="shared" si="11"/>
        <v/>
      </c>
      <c r="DD5" s="23" t="str">
        <f t="shared" si="12"/>
        <v/>
      </c>
      <c r="DE5" s="23" t="str">
        <f t="shared" si="13"/>
        <v/>
      </c>
      <c r="DF5" s="23" t="str">
        <f t="shared" si="14"/>
        <v/>
      </c>
      <c r="DG5" s="23" t="str">
        <f t="shared" si="15"/>
        <v/>
      </c>
      <c r="DH5" s="23" t="str">
        <f t="shared" si="16"/>
        <v/>
      </c>
      <c r="DI5" s="23" t="str">
        <f t="shared" si="17"/>
        <v/>
      </c>
      <c r="DJ5" s="23" t="str">
        <f t="shared" si="18"/>
        <v/>
      </c>
      <c r="DK5" s="23" t="str">
        <f t="shared" si="19"/>
        <v>Menghubungkan ciri pubertas pada laki-laki dan perempuan dengan kesehatan reproduksi</v>
      </c>
      <c r="DL5" s="23" t="str">
        <f t="shared" si="20"/>
        <v xml:space="preserve">Menjelaskan sistem tata surya dan karakteristik anggota tata surya. </v>
      </c>
      <c r="DM5" s="31" t="str">
        <f>IF(DK5="","",LOOKUP(MAX($CV5:$DJ5),KKM!$C$11:$C$14,KKM!$E$11:$E$14)&amp;" "&amp;IPA!DK5&amp;"; "&amp;LOOKUP(MIN(IPA!CV5:DJ5),KKM!$C$11:$C$14,KKM!$E$11:$E$14)&amp;" "&amp;IPA!DL5)</f>
        <v xml:space="preserve">Memiliki kemampuan yang sangat baik dalam  Menghubungkan ciri pubertas pada laki-laki dan perempuan dengan kesehatan reproduksi; Memiliki kemampuan yang baik dalam  Menjelaskan sistem tata surya dan karakteristik anggota tata surya. </v>
      </c>
      <c r="DO5" s="9" t="str">
        <f t="shared" si="21"/>
        <v/>
      </c>
      <c r="DP5" s="9" t="str">
        <f t="shared" si="22"/>
        <v/>
      </c>
      <c r="DQ5" s="9" t="str">
        <f t="shared" si="23"/>
        <v/>
      </c>
      <c r="DR5" s="9">
        <f t="shared" si="24"/>
        <v>90</v>
      </c>
      <c r="DS5" s="9">
        <f t="shared" si="25"/>
        <v>80</v>
      </c>
      <c r="DT5" s="9">
        <f t="shared" si="26"/>
        <v>80</v>
      </c>
      <c r="DU5" s="9" t="str">
        <f t="shared" si="27"/>
        <v/>
      </c>
      <c r="DV5" s="9" t="str">
        <f t="shared" si="28"/>
        <v/>
      </c>
      <c r="DW5" s="9" t="str">
        <f t="shared" si="29"/>
        <v/>
      </c>
      <c r="DX5" s="9" t="str">
        <f t="shared" si="30"/>
        <v/>
      </c>
      <c r="DY5" s="9" t="str">
        <f t="shared" si="31"/>
        <v/>
      </c>
      <c r="DZ5" s="9" t="str">
        <f t="shared" si="32"/>
        <v/>
      </c>
      <c r="EA5" s="9" t="str">
        <f t="shared" si="33"/>
        <v/>
      </c>
      <c r="EB5" s="9" t="str">
        <f t="shared" si="34"/>
        <v/>
      </c>
      <c r="EC5" s="9" t="str">
        <f t="shared" si="35"/>
        <v/>
      </c>
      <c r="ED5" s="9" t="str">
        <f t="shared" si="36"/>
        <v>Menyajikan karya tentang cara menyikapi ciri-ciri pubertas yang dialami</v>
      </c>
      <c r="EE5" s="9" t="str">
        <f t="shared" si="37"/>
        <v xml:space="preserve">Menjelaskan sistem tata surya dan karakteristik anggota tata surya. </v>
      </c>
      <c r="EF5" s="31" t="str">
        <f>IFERROR(LOOKUP(MAX($DO5:$EC5),KKM!$C$11:$C$14,KKM!$F$11:$F$14),"")&amp;IPA!ED5&amp;"; "&amp;IFERROR(LOOKUP(MIN($DO5:$EC5),KKM!$C$11:$C$14,KKM!$F$11:$F$14),"")&amp;IPA!EE5</f>
        <v xml:space="preserve">Sangat terampil dalam Menyajikan karya tentang cara menyikapi ciri-ciri pubertas yang dialami; Terampil dalam Menjelaskan sistem tata surya dan karakteristik anggota tata surya. </v>
      </c>
    </row>
    <row r="6" spans="1:136" ht="47.25" x14ac:dyDescent="0.25">
      <c r="A6" s="2">
        <v>4</v>
      </c>
      <c r="B6" s="3" t="str">
        <f t="shared" ca="1" si="0"/>
        <v>DEDI</v>
      </c>
      <c r="C6" s="3" t="str">
        <f t="shared" ca="1" si="0"/>
        <v>0077915208</v>
      </c>
      <c r="D6" s="4" t="s">
        <v>206</v>
      </c>
      <c r="E6" s="5">
        <v>70</v>
      </c>
      <c r="F6" s="5"/>
      <c r="G6" s="5"/>
      <c r="H6" s="5"/>
      <c r="I6" s="5"/>
      <c r="J6" s="4" t="s">
        <v>207</v>
      </c>
      <c r="K6" s="5">
        <v>80</v>
      </c>
      <c r="L6" s="5"/>
      <c r="M6" s="5"/>
      <c r="N6" s="5"/>
      <c r="O6" s="5"/>
      <c r="P6" s="4" t="s">
        <v>208</v>
      </c>
      <c r="Q6" s="5">
        <v>80</v>
      </c>
      <c r="R6" s="5"/>
      <c r="S6" s="5"/>
      <c r="T6" s="5"/>
      <c r="U6" s="5"/>
      <c r="V6" s="4" t="s">
        <v>209</v>
      </c>
      <c r="W6" s="5"/>
      <c r="X6" s="5"/>
      <c r="Y6" s="5"/>
      <c r="Z6" s="5">
        <v>90</v>
      </c>
      <c r="AA6" s="5"/>
      <c r="AB6" s="4" t="s">
        <v>207</v>
      </c>
      <c r="AC6" s="5"/>
      <c r="AD6" s="5"/>
      <c r="AE6" s="5"/>
      <c r="AF6" s="5">
        <v>80</v>
      </c>
      <c r="AG6" s="5"/>
      <c r="AH6" s="4" t="s">
        <v>210</v>
      </c>
      <c r="AI6" s="5"/>
      <c r="AJ6" s="5"/>
      <c r="AK6" s="5"/>
      <c r="AL6" s="5">
        <v>80</v>
      </c>
      <c r="AM6" s="5"/>
      <c r="AN6" s="6"/>
      <c r="AO6" s="5"/>
      <c r="AP6" s="5"/>
      <c r="AQ6" s="5"/>
      <c r="AR6" s="5"/>
      <c r="AS6" s="5"/>
      <c r="AT6" s="4"/>
      <c r="AU6" s="5"/>
      <c r="AV6" s="5"/>
      <c r="AW6" s="5"/>
      <c r="AX6" s="5"/>
      <c r="AY6" s="5"/>
      <c r="AZ6" s="4"/>
      <c r="BA6" s="5"/>
      <c r="BB6" s="5"/>
      <c r="BC6" s="5"/>
      <c r="BD6" s="5"/>
      <c r="BE6" s="5"/>
      <c r="BF6" s="4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6">
        <f t="shared" si="2"/>
        <v>76.666666666666671</v>
      </c>
      <c r="CQ6" s="10">
        <f t="shared" si="3"/>
        <v>76.666666666666671</v>
      </c>
      <c r="CR6" s="10" t="str">
        <f t="shared" si="1"/>
        <v/>
      </c>
      <c r="CS6" s="10" t="str">
        <f t="shared" si="1"/>
        <v/>
      </c>
      <c r="CT6" s="10">
        <f t="shared" si="1"/>
        <v>83.333333333333329</v>
      </c>
      <c r="CU6" s="10" t="str">
        <f t="shared" si="1"/>
        <v/>
      </c>
      <c r="CV6" s="21">
        <f t="shared" si="4"/>
        <v>70</v>
      </c>
      <c r="CW6" s="21">
        <f t="shared" si="5"/>
        <v>80</v>
      </c>
      <c r="CX6" s="22">
        <f t="shared" si="6"/>
        <v>80</v>
      </c>
      <c r="CY6" s="22" t="str">
        <f t="shared" si="7"/>
        <v/>
      </c>
      <c r="CZ6" s="22" t="str">
        <f t="shared" si="8"/>
        <v/>
      </c>
      <c r="DA6" s="23" t="str">
        <f t="shared" si="9"/>
        <v/>
      </c>
      <c r="DB6" s="23" t="str">
        <f t="shared" si="10"/>
        <v/>
      </c>
      <c r="DC6" s="23" t="str">
        <f t="shared" si="11"/>
        <v/>
      </c>
      <c r="DD6" s="23" t="str">
        <f t="shared" si="12"/>
        <v/>
      </c>
      <c r="DE6" s="23" t="str">
        <f t="shared" si="13"/>
        <v/>
      </c>
      <c r="DF6" s="23" t="str">
        <f t="shared" si="14"/>
        <v/>
      </c>
      <c r="DG6" s="23" t="str">
        <f t="shared" si="15"/>
        <v/>
      </c>
      <c r="DH6" s="23" t="str">
        <f t="shared" si="16"/>
        <v/>
      </c>
      <c r="DI6" s="23" t="str">
        <f t="shared" si="17"/>
        <v/>
      </c>
      <c r="DJ6" s="23" t="str">
        <f t="shared" si="18"/>
        <v/>
      </c>
      <c r="DK6" s="23" t="str">
        <f t="shared" si="19"/>
        <v xml:space="preserve">Menjelaskan sistem tata surya dan karakteristik anggota tata surya. </v>
      </c>
      <c r="DL6" s="23" t="str">
        <f t="shared" si="20"/>
        <v>Menghubungkan ciri pubertas pada laki-laki dan perempuan dengan kesehatan reproduksi</v>
      </c>
      <c r="DM6" s="31" t="str">
        <f>IF(DK6="","",LOOKUP(MAX($CV6:$DJ6),KKM!$C$11:$C$14,KKM!$E$11:$E$14)&amp;" "&amp;IPA!DK6&amp;"; "&amp;LOOKUP(MIN(IPA!CV6:DJ6),KKM!$C$11:$C$14,KKM!$E$11:$E$14)&amp;" "&amp;IPA!DL6)</f>
        <v>Memiliki kemampuan yang baik dalam  Menjelaskan sistem tata surya dan karakteristik anggota tata surya. ; Memiliki kemampuan yang cukup baik dalam  Menghubungkan ciri pubertas pada laki-laki dan perempuan dengan kesehatan reproduksi</v>
      </c>
      <c r="DO6" s="9" t="str">
        <f t="shared" si="21"/>
        <v/>
      </c>
      <c r="DP6" s="9" t="str">
        <f t="shared" si="22"/>
        <v/>
      </c>
      <c r="DQ6" s="9" t="str">
        <f t="shared" si="23"/>
        <v/>
      </c>
      <c r="DR6" s="9">
        <f t="shared" si="24"/>
        <v>90</v>
      </c>
      <c r="DS6" s="9">
        <f t="shared" si="25"/>
        <v>80</v>
      </c>
      <c r="DT6" s="9">
        <f t="shared" si="26"/>
        <v>80</v>
      </c>
      <c r="DU6" s="9" t="str">
        <f t="shared" si="27"/>
        <v/>
      </c>
      <c r="DV6" s="9" t="str">
        <f t="shared" si="28"/>
        <v/>
      </c>
      <c r="DW6" s="9" t="str">
        <f t="shared" si="29"/>
        <v/>
      </c>
      <c r="DX6" s="9" t="str">
        <f t="shared" si="30"/>
        <v/>
      </c>
      <c r="DY6" s="9" t="str">
        <f t="shared" si="31"/>
        <v/>
      </c>
      <c r="DZ6" s="9" t="str">
        <f t="shared" si="32"/>
        <v/>
      </c>
      <c r="EA6" s="9" t="str">
        <f t="shared" si="33"/>
        <v/>
      </c>
      <c r="EB6" s="9" t="str">
        <f t="shared" si="34"/>
        <v/>
      </c>
      <c r="EC6" s="9" t="str">
        <f t="shared" si="35"/>
        <v/>
      </c>
      <c r="ED6" s="9" t="str">
        <f t="shared" si="36"/>
        <v>Menyajikan karya tentang cara menyikapi ciri-ciri pubertas yang dialami</v>
      </c>
      <c r="EE6" s="9" t="str">
        <f t="shared" si="37"/>
        <v xml:space="preserve">Menjelaskan sistem tata surya dan karakteristik anggota tata surya. </v>
      </c>
      <c r="EF6" s="31" t="str">
        <f>IFERROR(LOOKUP(MAX($DO6:$EC6),KKM!$C$11:$C$14,KKM!$F$11:$F$14),"")&amp;IPA!ED6&amp;"; "&amp;IFERROR(LOOKUP(MIN($DO6:$EC6),KKM!$C$11:$C$14,KKM!$F$11:$F$14),"")&amp;IPA!EE6</f>
        <v xml:space="preserve">Sangat terampil dalam Menyajikan karya tentang cara menyikapi ciri-ciri pubertas yang dialami; Terampil dalam Menjelaskan sistem tata surya dan karakteristik anggota tata surya. </v>
      </c>
    </row>
    <row r="7" spans="1:136" ht="47.25" x14ac:dyDescent="0.25">
      <c r="A7" s="2">
        <v>5</v>
      </c>
      <c r="B7" s="3" t="str">
        <f t="shared" ca="1" si="0"/>
        <v>DESWITA MAHARANI</v>
      </c>
      <c r="C7" s="3" t="str">
        <f t="shared" ca="1" si="0"/>
        <v>0093819661</v>
      </c>
      <c r="D7" s="4" t="s">
        <v>206</v>
      </c>
      <c r="E7" s="5">
        <v>70</v>
      </c>
      <c r="F7" s="5"/>
      <c r="G7" s="5"/>
      <c r="H7" s="5"/>
      <c r="I7" s="5"/>
      <c r="J7" s="4" t="s">
        <v>207</v>
      </c>
      <c r="K7" s="5">
        <v>80</v>
      </c>
      <c r="L7" s="5"/>
      <c r="M7" s="5"/>
      <c r="N7" s="5"/>
      <c r="O7" s="5"/>
      <c r="P7" s="4" t="s">
        <v>208</v>
      </c>
      <c r="Q7" s="5">
        <v>80</v>
      </c>
      <c r="R7" s="5"/>
      <c r="S7" s="5"/>
      <c r="T7" s="5"/>
      <c r="U7" s="5"/>
      <c r="V7" s="4" t="s">
        <v>209</v>
      </c>
      <c r="W7" s="5"/>
      <c r="X7" s="5"/>
      <c r="Y7" s="5"/>
      <c r="Z7" s="5">
        <v>90</v>
      </c>
      <c r="AA7" s="5"/>
      <c r="AB7" s="4" t="s">
        <v>207</v>
      </c>
      <c r="AC7" s="5"/>
      <c r="AD7" s="5"/>
      <c r="AE7" s="5"/>
      <c r="AF7" s="5">
        <v>80</v>
      </c>
      <c r="AG7" s="5"/>
      <c r="AH7" s="4" t="s">
        <v>210</v>
      </c>
      <c r="AI7" s="5"/>
      <c r="AJ7" s="5"/>
      <c r="AK7" s="5"/>
      <c r="AL7" s="5">
        <v>80</v>
      </c>
      <c r="AM7" s="5"/>
      <c r="AN7" s="6"/>
      <c r="AO7" s="5"/>
      <c r="AP7" s="5"/>
      <c r="AQ7" s="5"/>
      <c r="AR7" s="5"/>
      <c r="AS7" s="5"/>
      <c r="AT7" s="4"/>
      <c r="AU7" s="5"/>
      <c r="AV7" s="5"/>
      <c r="AW7" s="5"/>
      <c r="AX7" s="5"/>
      <c r="AY7" s="5"/>
      <c r="AZ7" s="4"/>
      <c r="BA7" s="5"/>
      <c r="BB7" s="5"/>
      <c r="BC7" s="5"/>
      <c r="BD7" s="5"/>
      <c r="BE7" s="5"/>
      <c r="BF7" s="4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6">
        <f t="shared" si="2"/>
        <v>76.666666666666671</v>
      </c>
      <c r="CQ7" s="10">
        <f t="shared" si="3"/>
        <v>76.666666666666671</v>
      </c>
      <c r="CR7" s="10" t="str">
        <f t="shared" si="1"/>
        <v/>
      </c>
      <c r="CS7" s="10" t="str">
        <f t="shared" si="1"/>
        <v/>
      </c>
      <c r="CT7" s="10">
        <f t="shared" si="1"/>
        <v>83.333333333333329</v>
      </c>
      <c r="CU7" s="10" t="str">
        <f t="shared" si="1"/>
        <v/>
      </c>
      <c r="CV7" s="21">
        <f t="shared" si="4"/>
        <v>70</v>
      </c>
      <c r="CW7" s="21">
        <f t="shared" si="5"/>
        <v>80</v>
      </c>
      <c r="CX7" s="22">
        <f t="shared" si="6"/>
        <v>80</v>
      </c>
      <c r="CY7" s="22" t="str">
        <f t="shared" si="7"/>
        <v/>
      </c>
      <c r="CZ7" s="22" t="str">
        <f t="shared" si="8"/>
        <v/>
      </c>
      <c r="DA7" s="23" t="str">
        <f t="shared" si="9"/>
        <v/>
      </c>
      <c r="DB7" s="23" t="str">
        <f t="shared" si="10"/>
        <v/>
      </c>
      <c r="DC7" s="23" t="str">
        <f t="shared" si="11"/>
        <v/>
      </c>
      <c r="DD7" s="23" t="str">
        <f t="shared" si="12"/>
        <v/>
      </c>
      <c r="DE7" s="23" t="str">
        <f t="shared" si="13"/>
        <v/>
      </c>
      <c r="DF7" s="23" t="str">
        <f t="shared" si="14"/>
        <v/>
      </c>
      <c r="DG7" s="23" t="str">
        <f t="shared" si="15"/>
        <v/>
      </c>
      <c r="DH7" s="23" t="str">
        <f t="shared" si="16"/>
        <v/>
      </c>
      <c r="DI7" s="23" t="str">
        <f t="shared" si="17"/>
        <v/>
      </c>
      <c r="DJ7" s="23" t="str">
        <f t="shared" si="18"/>
        <v/>
      </c>
      <c r="DK7" s="23" t="str">
        <f t="shared" si="19"/>
        <v xml:space="preserve">Menjelaskan sistem tata surya dan karakteristik anggota tata surya. </v>
      </c>
      <c r="DL7" s="23" t="str">
        <f t="shared" si="20"/>
        <v>Menghubungkan ciri pubertas pada laki-laki dan perempuan dengan kesehatan reproduksi</v>
      </c>
      <c r="DM7" s="31" t="str">
        <f>IF(DK7="","",LOOKUP(MAX($CV7:$DJ7),KKM!$C$11:$C$14,KKM!$E$11:$E$14)&amp;" "&amp;IPA!DK7&amp;"; "&amp;LOOKUP(MIN(IPA!CV7:DJ7),KKM!$C$11:$C$14,KKM!$E$11:$E$14)&amp;" "&amp;IPA!DL7)</f>
        <v>Memiliki kemampuan yang baik dalam  Menjelaskan sistem tata surya dan karakteristik anggota tata surya. ; Memiliki kemampuan yang cukup baik dalam  Menghubungkan ciri pubertas pada laki-laki dan perempuan dengan kesehatan reproduksi</v>
      </c>
      <c r="DO7" s="9" t="str">
        <f t="shared" si="21"/>
        <v/>
      </c>
      <c r="DP7" s="9" t="str">
        <f t="shared" si="22"/>
        <v/>
      </c>
      <c r="DQ7" s="9" t="str">
        <f t="shared" si="23"/>
        <v/>
      </c>
      <c r="DR7" s="9">
        <f t="shared" si="24"/>
        <v>90</v>
      </c>
      <c r="DS7" s="9">
        <f t="shared" si="25"/>
        <v>80</v>
      </c>
      <c r="DT7" s="9">
        <f t="shared" si="26"/>
        <v>80</v>
      </c>
      <c r="DU7" s="9" t="str">
        <f t="shared" si="27"/>
        <v/>
      </c>
      <c r="DV7" s="9" t="str">
        <f t="shared" si="28"/>
        <v/>
      </c>
      <c r="DW7" s="9" t="str">
        <f t="shared" si="29"/>
        <v/>
      </c>
      <c r="DX7" s="9" t="str">
        <f t="shared" si="30"/>
        <v/>
      </c>
      <c r="DY7" s="9" t="str">
        <f t="shared" si="31"/>
        <v/>
      </c>
      <c r="DZ7" s="9" t="str">
        <f t="shared" si="32"/>
        <v/>
      </c>
      <c r="EA7" s="9" t="str">
        <f t="shared" si="33"/>
        <v/>
      </c>
      <c r="EB7" s="9" t="str">
        <f t="shared" si="34"/>
        <v/>
      </c>
      <c r="EC7" s="9" t="str">
        <f t="shared" si="35"/>
        <v/>
      </c>
      <c r="ED7" s="9" t="str">
        <f t="shared" si="36"/>
        <v>Menyajikan karya tentang cara menyikapi ciri-ciri pubertas yang dialami</v>
      </c>
      <c r="EE7" s="9" t="str">
        <f t="shared" si="37"/>
        <v xml:space="preserve">Menjelaskan sistem tata surya dan karakteristik anggota tata surya. </v>
      </c>
      <c r="EF7" s="31" t="str">
        <f>IFERROR(LOOKUP(MAX($DO7:$EC7),KKM!$C$11:$C$14,KKM!$F$11:$F$14),"")&amp;IPA!ED7&amp;"; "&amp;IFERROR(LOOKUP(MIN($DO7:$EC7),KKM!$C$11:$C$14,KKM!$F$11:$F$14),"")&amp;IPA!EE7</f>
        <v xml:space="preserve">Sangat terampil dalam Menyajikan karya tentang cara menyikapi ciri-ciri pubertas yang dialami; Terampil dalam Menjelaskan sistem tata surya dan karakteristik anggota tata surya. </v>
      </c>
    </row>
    <row r="8" spans="1:136" ht="47.25" x14ac:dyDescent="0.25">
      <c r="A8" s="2">
        <v>6</v>
      </c>
      <c r="B8" s="3" t="str">
        <f t="shared" ca="1" si="0"/>
        <v>DIMAZ RADITHYA SHARIQUE</v>
      </c>
      <c r="C8" s="3" t="str">
        <f t="shared" ca="1" si="0"/>
        <v>0091258806</v>
      </c>
      <c r="D8" s="4" t="s">
        <v>206</v>
      </c>
      <c r="E8" s="5">
        <v>90</v>
      </c>
      <c r="F8" s="5"/>
      <c r="G8" s="5"/>
      <c r="H8" s="5"/>
      <c r="I8" s="5"/>
      <c r="J8" s="4" t="s">
        <v>207</v>
      </c>
      <c r="K8" s="5">
        <v>80</v>
      </c>
      <c r="L8" s="5"/>
      <c r="M8" s="5"/>
      <c r="N8" s="5"/>
      <c r="O8" s="5"/>
      <c r="P8" s="4" t="s">
        <v>208</v>
      </c>
      <c r="Q8" s="5">
        <v>80</v>
      </c>
      <c r="R8" s="5"/>
      <c r="S8" s="5"/>
      <c r="T8" s="5"/>
      <c r="U8" s="5"/>
      <c r="V8" s="4" t="s">
        <v>209</v>
      </c>
      <c r="W8" s="5"/>
      <c r="X8" s="5"/>
      <c r="Y8" s="5"/>
      <c r="Z8" s="5">
        <v>90</v>
      </c>
      <c r="AA8" s="5"/>
      <c r="AB8" s="4" t="s">
        <v>207</v>
      </c>
      <c r="AC8" s="5"/>
      <c r="AD8" s="5"/>
      <c r="AE8" s="5"/>
      <c r="AF8" s="5">
        <v>80</v>
      </c>
      <c r="AG8" s="5"/>
      <c r="AH8" s="4" t="s">
        <v>210</v>
      </c>
      <c r="AI8" s="5"/>
      <c r="AJ8" s="5"/>
      <c r="AK8" s="5"/>
      <c r="AL8" s="5">
        <v>80</v>
      </c>
      <c r="AM8" s="5"/>
      <c r="AN8" s="6"/>
      <c r="AO8" s="5"/>
      <c r="AP8" s="5"/>
      <c r="AQ8" s="5"/>
      <c r="AR8" s="5"/>
      <c r="AS8" s="5"/>
      <c r="AT8" s="4"/>
      <c r="AU8" s="5"/>
      <c r="AV8" s="5"/>
      <c r="AW8" s="5"/>
      <c r="AX8" s="5"/>
      <c r="AY8" s="5"/>
      <c r="AZ8" s="4"/>
      <c r="BA8" s="5"/>
      <c r="BB8" s="5"/>
      <c r="BC8" s="5"/>
      <c r="BD8" s="5"/>
      <c r="BE8" s="5"/>
      <c r="BF8" s="4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6">
        <f t="shared" si="2"/>
        <v>83.333333333333329</v>
      </c>
      <c r="CQ8" s="10">
        <f t="shared" si="3"/>
        <v>83.333333333333329</v>
      </c>
      <c r="CR8" s="10" t="str">
        <f t="shared" si="1"/>
        <v/>
      </c>
      <c r="CS8" s="10" t="str">
        <f t="shared" si="1"/>
        <v/>
      </c>
      <c r="CT8" s="10">
        <f t="shared" si="1"/>
        <v>83.333333333333329</v>
      </c>
      <c r="CU8" s="10" t="str">
        <f t="shared" si="1"/>
        <v/>
      </c>
      <c r="CV8" s="21">
        <f t="shared" si="4"/>
        <v>90</v>
      </c>
      <c r="CW8" s="21">
        <f t="shared" si="5"/>
        <v>80</v>
      </c>
      <c r="CX8" s="22">
        <f t="shared" si="6"/>
        <v>80</v>
      </c>
      <c r="CY8" s="22" t="str">
        <f t="shared" si="7"/>
        <v/>
      </c>
      <c r="CZ8" s="22" t="str">
        <f t="shared" si="8"/>
        <v/>
      </c>
      <c r="DA8" s="23" t="str">
        <f t="shared" si="9"/>
        <v/>
      </c>
      <c r="DB8" s="23" t="str">
        <f t="shared" si="10"/>
        <v/>
      </c>
      <c r="DC8" s="23" t="str">
        <f t="shared" si="11"/>
        <v/>
      </c>
      <c r="DD8" s="23" t="str">
        <f t="shared" si="12"/>
        <v/>
      </c>
      <c r="DE8" s="23" t="str">
        <f t="shared" si="13"/>
        <v/>
      </c>
      <c r="DF8" s="23" t="str">
        <f t="shared" si="14"/>
        <v/>
      </c>
      <c r="DG8" s="23" t="str">
        <f t="shared" si="15"/>
        <v/>
      </c>
      <c r="DH8" s="23" t="str">
        <f t="shared" si="16"/>
        <v/>
      </c>
      <c r="DI8" s="23" t="str">
        <f t="shared" si="17"/>
        <v/>
      </c>
      <c r="DJ8" s="23" t="str">
        <f t="shared" si="18"/>
        <v/>
      </c>
      <c r="DK8" s="23" t="str">
        <f t="shared" si="19"/>
        <v>Menghubungkan ciri pubertas pada laki-laki dan perempuan dengan kesehatan reproduksi</v>
      </c>
      <c r="DL8" s="23" t="str">
        <f t="shared" si="20"/>
        <v xml:space="preserve">Menjelaskan sistem tata surya dan karakteristik anggota tata surya. </v>
      </c>
      <c r="DM8" s="31" t="str">
        <f>IF(DK8="","",LOOKUP(MAX($CV8:$DJ8),KKM!$C$11:$C$14,KKM!$E$11:$E$14)&amp;" "&amp;IPA!DK8&amp;"; "&amp;LOOKUP(MIN(IPA!CV8:DJ8),KKM!$C$11:$C$14,KKM!$E$11:$E$14)&amp;" "&amp;IPA!DL8)</f>
        <v xml:space="preserve">Memiliki kemampuan yang sangat baik dalam  Menghubungkan ciri pubertas pada laki-laki dan perempuan dengan kesehatan reproduksi; Memiliki kemampuan yang baik dalam  Menjelaskan sistem tata surya dan karakteristik anggota tata surya. </v>
      </c>
      <c r="DO8" s="9" t="str">
        <f t="shared" si="21"/>
        <v/>
      </c>
      <c r="DP8" s="9" t="str">
        <f t="shared" si="22"/>
        <v/>
      </c>
      <c r="DQ8" s="9" t="str">
        <f t="shared" si="23"/>
        <v/>
      </c>
      <c r="DR8" s="9">
        <f t="shared" si="24"/>
        <v>90</v>
      </c>
      <c r="DS8" s="9">
        <f t="shared" si="25"/>
        <v>80</v>
      </c>
      <c r="DT8" s="9">
        <f t="shared" si="26"/>
        <v>80</v>
      </c>
      <c r="DU8" s="9" t="str">
        <f t="shared" si="27"/>
        <v/>
      </c>
      <c r="DV8" s="9" t="str">
        <f t="shared" si="28"/>
        <v/>
      </c>
      <c r="DW8" s="9" t="str">
        <f t="shared" si="29"/>
        <v/>
      </c>
      <c r="DX8" s="9" t="str">
        <f t="shared" si="30"/>
        <v/>
      </c>
      <c r="DY8" s="9" t="str">
        <f t="shared" si="31"/>
        <v/>
      </c>
      <c r="DZ8" s="9" t="str">
        <f t="shared" si="32"/>
        <v/>
      </c>
      <c r="EA8" s="9" t="str">
        <f t="shared" si="33"/>
        <v/>
      </c>
      <c r="EB8" s="9" t="str">
        <f t="shared" si="34"/>
        <v/>
      </c>
      <c r="EC8" s="9" t="str">
        <f t="shared" si="35"/>
        <v/>
      </c>
      <c r="ED8" s="9" t="str">
        <f t="shared" si="36"/>
        <v>Menyajikan karya tentang cara menyikapi ciri-ciri pubertas yang dialami</v>
      </c>
      <c r="EE8" s="9" t="str">
        <f t="shared" si="37"/>
        <v xml:space="preserve">Menjelaskan sistem tata surya dan karakteristik anggota tata surya. </v>
      </c>
      <c r="EF8" s="31" t="str">
        <f>IFERROR(LOOKUP(MAX($DO8:$EC8),KKM!$C$11:$C$14,KKM!$F$11:$F$14),"")&amp;IPA!ED8&amp;"; "&amp;IFERROR(LOOKUP(MIN($DO8:$EC8),KKM!$C$11:$C$14,KKM!$F$11:$F$14),"")&amp;IPA!EE8</f>
        <v xml:space="preserve">Sangat terampil dalam Menyajikan karya tentang cara menyikapi ciri-ciri pubertas yang dialami; Terampil dalam Menjelaskan sistem tata surya dan karakteristik anggota tata surya. </v>
      </c>
    </row>
    <row r="9" spans="1:136" ht="47.25" x14ac:dyDescent="0.25">
      <c r="A9" s="2">
        <v>7</v>
      </c>
      <c r="B9" s="3" t="str">
        <f t="shared" ca="1" si="0"/>
        <v>DONI TATA</v>
      </c>
      <c r="C9" s="3" t="str">
        <f t="shared" ca="1" si="0"/>
        <v>0073283695</v>
      </c>
      <c r="D9" s="4" t="s">
        <v>206</v>
      </c>
      <c r="E9" s="5">
        <v>90</v>
      </c>
      <c r="F9" s="5"/>
      <c r="G9" s="5"/>
      <c r="H9" s="5"/>
      <c r="I9" s="5"/>
      <c r="J9" s="4" t="s">
        <v>207</v>
      </c>
      <c r="K9" s="5">
        <v>80</v>
      </c>
      <c r="L9" s="5"/>
      <c r="M9" s="5"/>
      <c r="N9" s="5"/>
      <c r="O9" s="5"/>
      <c r="P9" s="4" t="s">
        <v>208</v>
      </c>
      <c r="Q9" s="5">
        <v>80</v>
      </c>
      <c r="R9" s="5"/>
      <c r="S9" s="5"/>
      <c r="T9" s="5"/>
      <c r="U9" s="5"/>
      <c r="V9" s="4" t="s">
        <v>209</v>
      </c>
      <c r="W9" s="5"/>
      <c r="X9" s="5"/>
      <c r="Y9" s="5"/>
      <c r="Z9" s="5">
        <v>90</v>
      </c>
      <c r="AA9" s="5"/>
      <c r="AB9" s="4" t="s">
        <v>207</v>
      </c>
      <c r="AC9" s="5"/>
      <c r="AD9" s="5"/>
      <c r="AE9" s="5"/>
      <c r="AF9" s="5">
        <v>80</v>
      </c>
      <c r="AG9" s="5"/>
      <c r="AH9" s="4" t="s">
        <v>210</v>
      </c>
      <c r="AI9" s="5"/>
      <c r="AJ9" s="5"/>
      <c r="AK9" s="5"/>
      <c r="AL9" s="5">
        <v>80</v>
      </c>
      <c r="AM9" s="5"/>
      <c r="AN9" s="6"/>
      <c r="AO9" s="5"/>
      <c r="AP9" s="5"/>
      <c r="AQ9" s="5"/>
      <c r="AR9" s="5"/>
      <c r="AS9" s="5"/>
      <c r="AT9" s="4"/>
      <c r="AU9" s="5"/>
      <c r="AV9" s="5"/>
      <c r="AW9" s="5"/>
      <c r="AX9" s="5"/>
      <c r="AY9" s="5"/>
      <c r="AZ9" s="4"/>
      <c r="BA9" s="5"/>
      <c r="BB9" s="5"/>
      <c r="BC9" s="5"/>
      <c r="BD9" s="5"/>
      <c r="BE9" s="5"/>
      <c r="BF9" s="4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6">
        <f t="shared" si="2"/>
        <v>83.333333333333329</v>
      </c>
      <c r="CQ9" s="10">
        <f t="shared" si="3"/>
        <v>83.333333333333329</v>
      </c>
      <c r="CR9" s="10" t="str">
        <f t="shared" si="1"/>
        <v/>
      </c>
      <c r="CS9" s="10" t="str">
        <f t="shared" si="1"/>
        <v/>
      </c>
      <c r="CT9" s="10">
        <f t="shared" si="1"/>
        <v>83.333333333333329</v>
      </c>
      <c r="CU9" s="10" t="str">
        <f t="shared" si="1"/>
        <v/>
      </c>
      <c r="CV9" s="21">
        <f t="shared" si="4"/>
        <v>90</v>
      </c>
      <c r="CW9" s="21">
        <f t="shared" si="5"/>
        <v>80</v>
      </c>
      <c r="CX9" s="22">
        <f t="shared" si="6"/>
        <v>80</v>
      </c>
      <c r="CY9" s="22" t="str">
        <f t="shared" si="7"/>
        <v/>
      </c>
      <c r="CZ9" s="22" t="str">
        <f t="shared" si="8"/>
        <v/>
      </c>
      <c r="DA9" s="23" t="str">
        <f t="shared" si="9"/>
        <v/>
      </c>
      <c r="DB9" s="23" t="str">
        <f t="shared" si="10"/>
        <v/>
      </c>
      <c r="DC9" s="23" t="str">
        <f t="shared" si="11"/>
        <v/>
      </c>
      <c r="DD9" s="23" t="str">
        <f t="shared" si="12"/>
        <v/>
      </c>
      <c r="DE9" s="23" t="str">
        <f t="shared" si="13"/>
        <v/>
      </c>
      <c r="DF9" s="23" t="str">
        <f t="shared" si="14"/>
        <v/>
      </c>
      <c r="DG9" s="23" t="str">
        <f t="shared" si="15"/>
        <v/>
      </c>
      <c r="DH9" s="23" t="str">
        <f t="shared" si="16"/>
        <v/>
      </c>
      <c r="DI9" s="23" t="str">
        <f t="shared" si="17"/>
        <v/>
      </c>
      <c r="DJ9" s="23" t="str">
        <f t="shared" si="18"/>
        <v/>
      </c>
      <c r="DK9" s="23" t="str">
        <f t="shared" si="19"/>
        <v>Menghubungkan ciri pubertas pada laki-laki dan perempuan dengan kesehatan reproduksi</v>
      </c>
      <c r="DL9" s="23" t="str">
        <f t="shared" si="20"/>
        <v xml:space="preserve">Menjelaskan sistem tata surya dan karakteristik anggota tata surya. </v>
      </c>
      <c r="DM9" s="31" t="str">
        <f>IF(DK9="","",LOOKUP(MAX($CV9:$DJ9),KKM!$C$11:$C$14,KKM!$E$11:$E$14)&amp;" "&amp;IPA!DK9&amp;"; "&amp;LOOKUP(MIN(IPA!CV9:DJ9),KKM!$C$11:$C$14,KKM!$E$11:$E$14)&amp;" "&amp;IPA!DL9)</f>
        <v xml:space="preserve">Memiliki kemampuan yang sangat baik dalam  Menghubungkan ciri pubertas pada laki-laki dan perempuan dengan kesehatan reproduksi; Memiliki kemampuan yang baik dalam  Menjelaskan sistem tata surya dan karakteristik anggota tata surya. </v>
      </c>
      <c r="DO9" s="9" t="str">
        <f t="shared" si="21"/>
        <v/>
      </c>
      <c r="DP9" s="9" t="str">
        <f t="shared" si="22"/>
        <v/>
      </c>
      <c r="DQ9" s="9" t="str">
        <f t="shared" si="23"/>
        <v/>
      </c>
      <c r="DR9" s="9">
        <f t="shared" si="24"/>
        <v>90</v>
      </c>
      <c r="DS9" s="9">
        <f t="shared" si="25"/>
        <v>80</v>
      </c>
      <c r="DT9" s="9">
        <f t="shared" si="26"/>
        <v>80</v>
      </c>
      <c r="DU9" s="9" t="str">
        <f t="shared" si="27"/>
        <v/>
      </c>
      <c r="DV9" s="9" t="str">
        <f t="shared" si="28"/>
        <v/>
      </c>
      <c r="DW9" s="9" t="str">
        <f t="shared" si="29"/>
        <v/>
      </c>
      <c r="DX9" s="9" t="str">
        <f t="shared" si="30"/>
        <v/>
      </c>
      <c r="DY9" s="9" t="str">
        <f t="shared" si="31"/>
        <v/>
      </c>
      <c r="DZ9" s="9" t="str">
        <f t="shared" si="32"/>
        <v/>
      </c>
      <c r="EA9" s="9" t="str">
        <f t="shared" si="33"/>
        <v/>
      </c>
      <c r="EB9" s="9" t="str">
        <f t="shared" si="34"/>
        <v/>
      </c>
      <c r="EC9" s="9" t="str">
        <f t="shared" si="35"/>
        <v/>
      </c>
      <c r="ED9" s="9" t="str">
        <f t="shared" si="36"/>
        <v>Menyajikan karya tentang cara menyikapi ciri-ciri pubertas yang dialami</v>
      </c>
      <c r="EE9" s="9" t="str">
        <f t="shared" si="37"/>
        <v xml:space="preserve">Menjelaskan sistem tata surya dan karakteristik anggota tata surya. </v>
      </c>
      <c r="EF9" s="31" t="str">
        <f>IFERROR(LOOKUP(MAX($DO9:$EC9),KKM!$C$11:$C$14,KKM!$F$11:$F$14),"")&amp;IPA!ED9&amp;"; "&amp;IFERROR(LOOKUP(MIN($DO9:$EC9),KKM!$C$11:$C$14,KKM!$F$11:$F$14),"")&amp;IPA!EE9</f>
        <v xml:space="preserve">Sangat terampil dalam Menyajikan karya tentang cara menyikapi ciri-ciri pubertas yang dialami; Terampil dalam Menjelaskan sistem tata surya dan karakteristik anggota tata surya. </v>
      </c>
    </row>
    <row r="10" spans="1:136" ht="47.25" x14ac:dyDescent="0.25">
      <c r="A10" s="2">
        <v>8</v>
      </c>
      <c r="B10" s="3" t="str">
        <f t="shared" ca="1" si="0"/>
        <v>HAYKAL ZAQUAN</v>
      </c>
      <c r="C10" s="3" t="str">
        <f t="shared" ca="1" si="0"/>
        <v>0085416711</v>
      </c>
      <c r="D10" s="4" t="s">
        <v>206</v>
      </c>
      <c r="E10" s="5">
        <v>70</v>
      </c>
      <c r="F10" s="5"/>
      <c r="G10" s="5"/>
      <c r="H10" s="5"/>
      <c r="I10" s="5"/>
      <c r="J10" s="4" t="s">
        <v>207</v>
      </c>
      <c r="K10" s="5">
        <v>80</v>
      </c>
      <c r="L10" s="5"/>
      <c r="M10" s="5"/>
      <c r="N10" s="5"/>
      <c r="O10" s="5"/>
      <c r="P10" s="4" t="s">
        <v>208</v>
      </c>
      <c r="Q10" s="5">
        <v>80</v>
      </c>
      <c r="R10" s="5"/>
      <c r="S10" s="5"/>
      <c r="T10" s="5"/>
      <c r="U10" s="5"/>
      <c r="V10" s="4" t="s">
        <v>209</v>
      </c>
      <c r="W10" s="5"/>
      <c r="X10" s="5"/>
      <c r="Y10" s="5"/>
      <c r="Z10" s="5">
        <v>90</v>
      </c>
      <c r="AA10" s="5"/>
      <c r="AB10" s="4" t="s">
        <v>207</v>
      </c>
      <c r="AC10" s="5"/>
      <c r="AD10" s="5"/>
      <c r="AE10" s="5"/>
      <c r="AF10" s="5">
        <v>80</v>
      </c>
      <c r="AG10" s="5"/>
      <c r="AH10" s="4" t="s">
        <v>210</v>
      </c>
      <c r="AI10" s="5"/>
      <c r="AJ10" s="5"/>
      <c r="AK10" s="5"/>
      <c r="AL10" s="5">
        <v>80</v>
      </c>
      <c r="AM10" s="5"/>
      <c r="AN10" s="6"/>
      <c r="AO10" s="5"/>
      <c r="AP10" s="5"/>
      <c r="AQ10" s="5"/>
      <c r="AR10" s="5"/>
      <c r="AS10" s="5"/>
      <c r="AT10" s="4"/>
      <c r="AU10" s="5"/>
      <c r="AV10" s="5"/>
      <c r="AW10" s="5"/>
      <c r="AX10" s="5"/>
      <c r="AY10" s="5"/>
      <c r="AZ10" s="4"/>
      <c r="BA10" s="5"/>
      <c r="BB10" s="5"/>
      <c r="BC10" s="5"/>
      <c r="BD10" s="5"/>
      <c r="BE10" s="5"/>
      <c r="BF10" s="4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6">
        <f t="shared" si="2"/>
        <v>76.666666666666671</v>
      </c>
      <c r="CQ10" s="10">
        <f t="shared" si="3"/>
        <v>76.666666666666671</v>
      </c>
      <c r="CR10" s="10" t="str">
        <f t="shared" si="1"/>
        <v/>
      </c>
      <c r="CS10" s="10" t="str">
        <f t="shared" si="1"/>
        <v/>
      </c>
      <c r="CT10" s="10">
        <f t="shared" si="1"/>
        <v>83.333333333333329</v>
      </c>
      <c r="CU10" s="10" t="str">
        <f t="shared" si="1"/>
        <v/>
      </c>
      <c r="CV10" s="21">
        <f t="shared" si="4"/>
        <v>70</v>
      </c>
      <c r="CW10" s="21">
        <f t="shared" si="5"/>
        <v>80</v>
      </c>
      <c r="CX10" s="22">
        <f t="shared" si="6"/>
        <v>80</v>
      </c>
      <c r="CY10" s="22" t="str">
        <f t="shared" si="7"/>
        <v/>
      </c>
      <c r="CZ10" s="22" t="str">
        <f t="shared" si="8"/>
        <v/>
      </c>
      <c r="DA10" s="23" t="str">
        <f t="shared" si="9"/>
        <v/>
      </c>
      <c r="DB10" s="23" t="str">
        <f t="shared" si="10"/>
        <v/>
      </c>
      <c r="DC10" s="23" t="str">
        <f t="shared" si="11"/>
        <v/>
      </c>
      <c r="DD10" s="23" t="str">
        <f t="shared" si="12"/>
        <v/>
      </c>
      <c r="DE10" s="23" t="str">
        <f t="shared" si="13"/>
        <v/>
      </c>
      <c r="DF10" s="23" t="str">
        <f t="shared" si="14"/>
        <v/>
      </c>
      <c r="DG10" s="23" t="str">
        <f t="shared" si="15"/>
        <v/>
      </c>
      <c r="DH10" s="23" t="str">
        <f t="shared" si="16"/>
        <v/>
      </c>
      <c r="DI10" s="23" t="str">
        <f t="shared" si="17"/>
        <v/>
      </c>
      <c r="DJ10" s="23" t="str">
        <f t="shared" si="18"/>
        <v/>
      </c>
      <c r="DK10" s="23" t="str">
        <f t="shared" si="19"/>
        <v xml:space="preserve">Menjelaskan sistem tata surya dan karakteristik anggota tata surya. </v>
      </c>
      <c r="DL10" s="23" t="str">
        <f t="shared" si="20"/>
        <v>Menghubungkan ciri pubertas pada laki-laki dan perempuan dengan kesehatan reproduksi</v>
      </c>
      <c r="DM10" s="31" t="str">
        <f>IF(DK10="","",LOOKUP(MAX($CV10:$DJ10),KKM!$C$11:$C$14,KKM!$E$11:$E$14)&amp;" "&amp;IPA!DK10&amp;"; "&amp;LOOKUP(MIN(IPA!CV10:DJ10),KKM!$C$11:$C$14,KKM!$E$11:$E$14)&amp;" "&amp;IPA!DL10)</f>
        <v>Memiliki kemampuan yang baik dalam  Menjelaskan sistem tata surya dan karakteristik anggota tata surya. ; Memiliki kemampuan yang cukup baik dalam  Menghubungkan ciri pubertas pada laki-laki dan perempuan dengan kesehatan reproduksi</v>
      </c>
      <c r="DO10" s="9" t="str">
        <f t="shared" si="21"/>
        <v/>
      </c>
      <c r="DP10" s="9" t="str">
        <f t="shared" si="22"/>
        <v/>
      </c>
      <c r="DQ10" s="9" t="str">
        <f t="shared" si="23"/>
        <v/>
      </c>
      <c r="DR10" s="9">
        <f t="shared" si="24"/>
        <v>90</v>
      </c>
      <c r="DS10" s="9">
        <f t="shared" si="25"/>
        <v>80</v>
      </c>
      <c r="DT10" s="9">
        <f t="shared" si="26"/>
        <v>80</v>
      </c>
      <c r="DU10" s="9" t="str">
        <f t="shared" si="27"/>
        <v/>
      </c>
      <c r="DV10" s="9" t="str">
        <f t="shared" si="28"/>
        <v/>
      </c>
      <c r="DW10" s="9" t="str">
        <f t="shared" si="29"/>
        <v/>
      </c>
      <c r="DX10" s="9" t="str">
        <f t="shared" si="30"/>
        <v/>
      </c>
      <c r="DY10" s="9" t="str">
        <f t="shared" si="31"/>
        <v/>
      </c>
      <c r="DZ10" s="9" t="str">
        <f t="shared" si="32"/>
        <v/>
      </c>
      <c r="EA10" s="9" t="str">
        <f t="shared" si="33"/>
        <v/>
      </c>
      <c r="EB10" s="9" t="str">
        <f t="shared" si="34"/>
        <v/>
      </c>
      <c r="EC10" s="9" t="str">
        <f t="shared" si="35"/>
        <v/>
      </c>
      <c r="ED10" s="9" t="str">
        <f t="shared" si="36"/>
        <v>Menyajikan karya tentang cara menyikapi ciri-ciri pubertas yang dialami</v>
      </c>
      <c r="EE10" s="9" t="str">
        <f t="shared" si="37"/>
        <v xml:space="preserve">Menjelaskan sistem tata surya dan karakteristik anggota tata surya. </v>
      </c>
      <c r="EF10" s="31" t="str">
        <f>IFERROR(LOOKUP(MAX($DO10:$EC10),KKM!$C$11:$C$14,KKM!$F$11:$F$14),"")&amp;IPA!ED10&amp;"; "&amp;IFERROR(LOOKUP(MIN($DO10:$EC10),KKM!$C$11:$C$14,KKM!$F$11:$F$14),"")&amp;IPA!EE10</f>
        <v xml:space="preserve">Sangat terampil dalam Menyajikan karya tentang cara menyikapi ciri-ciri pubertas yang dialami; Terampil dalam Menjelaskan sistem tata surya dan karakteristik anggota tata surya. </v>
      </c>
    </row>
    <row r="11" spans="1:136" ht="47.25" x14ac:dyDescent="0.25">
      <c r="A11" s="2">
        <v>9</v>
      </c>
      <c r="B11" s="3" t="str">
        <f t="shared" ca="1" si="0"/>
        <v>LAILATUL ULYA MAULIDIA</v>
      </c>
      <c r="C11" s="3" t="str">
        <f t="shared" ca="1" si="0"/>
        <v>0093750930</v>
      </c>
      <c r="D11" s="4" t="s">
        <v>206</v>
      </c>
      <c r="E11" s="5">
        <v>70</v>
      </c>
      <c r="F11" s="5"/>
      <c r="G11" s="5"/>
      <c r="H11" s="5"/>
      <c r="I11" s="5"/>
      <c r="J11" s="4" t="s">
        <v>207</v>
      </c>
      <c r="K11" s="5">
        <v>80</v>
      </c>
      <c r="L11" s="5"/>
      <c r="M11" s="5"/>
      <c r="N11" s="5"/>
      <c r="O11" s="5"/>
      <c r="P11" s="4" t="s">
        <v>208</v>
      </c>
      <c r="Q11" s="5">
        <v>80</v>
      </c>
      <c r="R11" s="5"/>
      <c r="S11" s="5"/>
      <c r="T11" s="5"/>
      <c r="U11" s="5"/>
      <c r="V11" s="4" t="s">
        <v>209</v>
      </c>
      <c r="W11" s="5"/>
      <c r="X11" s="5"/>
      <c r="Y11" s="5"/>
      <c r="Z11" s="5">
        <v>90</v>
      </c>
      <c r="AA11" s="5"/>
      <c r="AB11" s="4" t="s">
        <v>207</v>
      </c>
      <c r="AC11" s="5"/>
      <c r="AD11" s="5"/>
      <c r="AE11" s="5"/>
      <c r="AF11" s="5">
        <v>80</v>
      </c>
      <c r="AG11" s="5"/>
      <c r="AH11" s="4" t="s">
        <v>210</v>
      </c>
      <c r="AI11" s="5"/>
      <c r="AJ11" s="5"/>
      <c r="AK11" s="5"/>
      <c r="AL11" s="5">
        <v>80</v>
      </c>
      <c r="AM11" s="5"/>
      <c r="AN11" s="6"/>
      <c r="AO11" s="5"/>
      <c r="AP11" s="5"/>
      <c r="AQ11" s="5"/>
      <c r="AR11" s="5"/>
      <c r="AS11" s="5"/>
      <c r="AT11" s="4"/>
      <c r="AU11" s="5"/>
      <c r="AV11" s="5"/>
      <c r="AW11" s="5"/>
      <c r="AX11" s="5"/>
      <c r="AY11" s="5"/>
      <c r="AZ11" s="4"/>
      <c r="BA11" s="5"/>
      <c r="BB11" s="5"/>
      <c r="BC11" s="5"/>
      <c r="BD11" s="5"/>
      <c r="BE11" s="5"/>
      <c r="BF11" s="4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6">
        <f t="shared" si="2"/>
        <v>76.666666666666671</v>
      </c>
      <c r="CQ11" s="10">
        <f t="shared" si="3"/>
        <v>76.666666666666671</v>
      </c>
      <c r="CR11" s="10" t="str">
        <f t="shared" si="1"/>
        <v/>
      </c>
      <c r="CS11" s="10" t="str">
        <f t="shared" si="1"/>
        <v/>
      </c>
      <c r="CT11" s="10">
        <f t="shared" si="1"/>
        <v>83.333333333333329</v>
      </c>
      <c r="CU11" s="10" t="str">
        <f t="shared" si="1"/>
        <v/>
      </c>
      <c r="CV11" s="21">
        <f t="shared" si="4"/>
        <v>70</v>
      </c>
      <c r="CW11" s="21">
        <f t="shared" si="5"/>
        <v>80</v>
      </c>
      <c r="CX11" s="22">
        <f t="shared" si="6"/>
        <v>80</v>
      </c>
      <c r="CY11" s="22" t="str">
        <f t="shared" si="7"/>
        <v/>
      </c>
      <c r="CZ11" s="22" t="str">
        <f t="shared" si="8"/>
        <v/>
      </c>
      <c r="DA11" s="23" t="str">
        <f t="shared" si="9"/>
        <v/>
      </c>
      <c r="DB11" s="23" t="str">
        <f t="shared" si="10"/>
        <v/>
      </c>
      <c r="DC11" s="23" t="str">
        <f t="shared" si="11"/>
        <v/>
      </c>
      <c r="DD11" s="23" t="str">
        <f t="shared" si="12"/>
        <v/>
      </c>
      <c r="DE11" s="23" t="str">
        <f t="shared" si="13"/>
        <v/>
      </c>
      <c r="DF11" s="23" t="str">
        <f t="shared" si="14"/>
        <v/>
      </c>
      <c r="DG11" s="23" t="str">
        <f t="shared" si="15"/>
        <v/>
      </c>
      <c r="DH11" s="23" t="str">
        <f t="shared" si="16"/>
        <v/>
      </c>
      <c r="DI11" s="23" t="str">
        <f t="shared" si="17"/>
        <v/>
      </c>
      <c r="DJ11" s="23" t="str">
        <f t="shared" si="18"/>
        <v/>
      </c>
      <c r="DK11" s="23" t="str">
        <f t="shared" si="19"/>
        <v xml:space="preserve">Menjelaskan sistem tata surya dan karakteristik anggota tata surya. </v>
      </c>
      <c r="DL11" s="23" t="str">
        <f t="shared" si="20"/>
        <v>Menghubungkan ciri pubertas pada laki-laki dan perempuan dengan kesehatan reproduksi</v>
      </c>
      <c r="DM11" s="31" t="str">
        <f>IF(DK11="","",LOOKUP(MAX($CV11:$DJ11),KKM!$C$11:$C$14,KKM!$E$11:$E$14)&amp;" "&amp;IPA!DK11&amp;"; "&amp;LOOKUP(MIN(IPA!CV11:DJ11),KKM!$C$11:$C$14,KKM!$E$11:$E$14)&amp;" "&amp;IPA!DL11)</f>
        <v>Memiliki kemampuan yang baik dalam  Menjelaskan sistem tata surya dan karakteristik anggota tata surya. ; Memiliki kemampuan yang cukup baik dalam  Menghubungkan ciri pubertas pada laki-laki dan perempuan dengan kesehatan reproduksi</v>
      </c>
      <c r="DO11" s="9" t="str">
        <f t="shared" si="21"/>
        <v/>
      </c>
      <c r="DP11" s="9" t="str">
        <f t="shared" si="22"/>
        <v/>
      </c>
      <c r="DQ11" s="9" t="str">
        <f t="shared" si="23"/>
        <v/>
      </c>
      <c r="DR11" s="9">
        <f t="shared" si="24"/>
        <v>90</v>
      </c>
      <c r="DS11" s="9">
        <f t="shared" si="25"/>
        <v>80</v>
      </c>
      <c r="DT11" s="9">
        <f t="shared" si="26"/>
        <v>80</v>
      </c>
      <c r="DU11" s="9" t="str">
        <f t="shared" si="27"/>
        <v/>
      </c>
      <c r="DV11" s="9" t="str">
        <f t="shared" si="28"/>
        <v/>
      </c>
      <c r="DW11" s="9" t="str">
        <f t="shared" si="29"/>
        <v/>
      </c>
      <c r="DX11" s="9" t="str">
        <f t="shared" si="30"/>
        <v/>
      </c>
      <c r="DY11" s="9" t="str">
        <f t="shared" si="31"/>
        <v/>
      </c>
      <c r="DZ11" s="9" t="str">
        <f t="shared" si="32"/>
        <v/>
      </c>
      <c r="EA11" s="9" t="str">
        <f t="shared" si="33"/>
        <v/>
      </c>
      <c r="EB11" s="9" t="str">
        <f t="shared" si="34"/>
        <v/>
      </c>
      <c r="EC11" s="9" t="str">
        <f t="shared" si="35"/>
        <v/>
      </c>
      <c r="ED11" s="9" t="str">
        <f t="shared" si="36"/>
        <v>Menyajikan karya tentang cara menyikapi ciri-ciri pubertas yang dialami</v>
      </c>
      <c r="EE11" s="9" t="str">
        <f t="shared" si="37"/>
        <v xml:space="preserve">Menjelaskan sistem tata surya dan karakteristik anggota tata surya. </v>
      </c>
      <c r="EF11" s="31" t="str">
        <f>IFERROR(LOOKUP(MAX($DO11:$EC11),KKM!$C$11:$C$14,KKM!$F$11:$F$14),"")&amp;IPA!ED11&amp;"; "&amp;IFERROR(LOOKUP(MIN($DO11:$EC11),KKM!$C$11:$C$14,KKM!$F$11:$F$14),"")&amp;IPA!EE11</f>
        <v xml:space="preserve">Sangat terampil dalam Menyajikan karya tentang cara menyikapi ciri-ciri pubertas yang dialami; Terampil dalam Menjelaskan sistem tata surya dan karakteristik anggota tata surya. </v>
      </c>
    </row>
    <row r="12" spans="1:136" ht="47.25" x14ac:dyDescent="0.25">
      <c r="A12" s="2">
        <v>10</v>
      </c>
      <c r="B12" s="3" t="str">
        <f t="shared" ca="1" si="0"/>
        <v>M. ANDI PRAYOGA</v>
      </c>
      <c r="C12" s="3" t="str">
        <f t="shared" ca="1" si="0"/>
        <v>0083148349</v>
      </c>
      <c r="D12" s="4" t="s">
        <v>206</v>
      </c>
      <c r="E12" s="5">
        <v>70</v>
      </c>
      <c r="F12" s="5"/>
      <c r="G12" s="5"/>
      <c r="H12" s="5"/>
      <c r="I12" s="5"/>
      <c r="J12" s="4" t="s">
        <v>207</v>
      </c>
      <c r="K12" s="5">
        <v>80</v>
      </c>
      <c r="L12" s="5"/>
      <c r="M12" s="5"/>
      <c r="N12" s="5"/>
      <c r="O12" s="5"/>
      <c r="P12" s="4" t="s">
        <v>208</v>
      </c>
      <c r="Q12" s="5">
        <v>80</v>
      </c>
      <c r="R12" s="5"/>
      <c r="S12" s="5"/>
      <c r="T12" s="5"/>
      <c r="U12" s="5"/>
      <c r="V12" s="4" t="s">
        <v>209</v>
      </c>
      <c r="W12" s="5"/>
      <c r="X12" s="5"/>
      <c r="Y12" s="5"/>
      <c r="Z12" s="5">
        <v>90</v>
      </c>
      <c r="AA12" s="5"/>
      <c r="AB12" s="4" t="s">
        <v>207</v>
      </c>
      <c r="AC12" s="5"/>
      <c r="AD12" s="5"/>
      <c r="AE12" s="5"/>
      <c r="AF12" s="5">
        <v>80</v>
      </c>
      <c r="AG12" s="5"/>
      <c r="AH12" s="4" t="s">
        <v>210</v>
      </c>
      <c r="AI12" s="5"/>
      <c r="AJ12" s="5"/>
      <c r="AK12" s="5"/>
      <c r="AL12" s="5">
        <v>80</v>
      </c>
      <c r="AM12" s="5"/>
      <c r="AN12" s="6"/>
      <c r="AO12" s="5"/>
      <c r="AP12" s="5"/>
      <c r="AQ12" s="5"/>
      <c r="AR12" s="5"/>
      <c r="AS12" s="5"/>
      <c r="AT12" s="4"/>
      <c r="AU12" s="5"/>
      <c r="AV12" s="5"/>
      <c r="AW12" s="5"/>
      <c r="AX12" s="5"/>
      <c r="AY12" s="5"/>
      <c r="AZ12" s="4"/>
      <c r="BA12" s="5"/>
      <c r="BB12" s="5"/>
      <c r="BC12" s="5"/>
      <c r="BD12" s="5"/>
      <c r="BE12" s="5"/>
      <c r="BF12" s="4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6">
        <f t="shared" si="2"/>
        <v>76.666666666666671</v>
      </c>
      <c r="CQ12" s="10">
        <f t="shared" si="3"/>
        <v>76.666666666666671</v>
      </c>
      <c r="CR12" s="10" t="str">
        <f t="shared" si="1"/>
        <v/>
      </c>
      <c r="CS12" s="10" t="str">
        <f t="shared" si="1"/>
        <v/>
      </c>
      <c r="CT12" s="10">
        <f t="shared" si="1"/>
        <v>83.333333333333329</v>
      </c>
      <c r="CU12" s="10" t="str">
        <f t="shared" si="1"/>
        <v/>
      </c>
      <c r="CV12" s="21">
        <f t="shared" si="4"/>
        <v>70</v>
      </c>
      <c r="CW12" s="21">
        <f t="shared" si="5"/>
        <v>80</v>
      </c>
      <c r="CX12" s="22">
        <f t="shared" si="6"/>
        <v>80</v>
      </c>
      <c r="CY12" s="22" t="str">
        <f t="shared" si="7"/>
        <v/>
      </c>
      <c r="CZ12" s="22" t="str">
        <f t="shared" si="8"/>
        <v/>
      </c>
      <c r="DA12" s="23" t="str">
        <f t="shared" si="9"/>
        <v/>
      </c>
      <c r="DB12" s="23" t="str">
        <f t="shared" si="10"/>
        <v/>
      </c>
      <c r="DC12" s="23" t="str">
        <f t="shared" si="11"/>
        <v/>
      </c>
      <c r="DD12" s="23" t="str">
        <f t="shared" si="12"/>
        <v/>
      </c>
      <c r="DE12" s="23" t="str">
        <f t="shared" si="13"/>
        <v/>
      </c>
      <c r="DF12" s="23" t="str">
        <f t="shared" si="14"/>
        <v/>
      </c>
      <c r="DG12" s="23" t="str">
        <f t="shared" si="15"/>
        <v/>
      </c>
      <c r="DH12" s="23" t="str">
        <f t="shared" si="16"/>
        <v/>
      </c>
      <c r="DI12" s="23" t="str">
        <f t="shared" si="17"/>
        <v/>
      </c>
      <c r="DJ12" s="23" t="str">
        <f t="shared" si="18"/>
        <v/>
      </c>
      <c r="DK12" s="23" t="str">
        <f t="shared" si="19"/>
        <v xml:space="preserve">Menjelaskan sistem tata surya dan karakteristik anggota tata surya. </v>
      </c>
      <c r="DL12" s="23" t="str">
        <f t="shared" si="20"/>
        <v>Menghubungkan ciri pubertas pada laki-laki dan perempuan dengan kesehatan reproduksi</v>
      </c>
      <c r="DM12" s="31" t="str">
        <f>IF(DK12="","",LOOKUP(MAX($CV12:$DJ12),KKM!$C$11:$C$14,KKM!$E$11:$E$14)&amp;" "&amp;IPA!DK12&amp;"; "&amp;LOOKUP(MIN(IPA!CV12:DJ12),KKM!$C$11:$C$14,KKM!$E$11:$E$14)&amp;" "&amp;IPA!DL12)</f>
        <v>Memiliki kemampuan yang baik dalam  Menjelaskan sistem tata surya dan karakteristik anggota tata surya. ; Memiliki kemampuan yang cukup baik dalam  Menghubungkan ciri pubertas pada laki-laki dan perempuan dengan kesehatan reproduksi</v>
      </c>
      <c r="DO12" s="9" t="str">
        <f t="shared" si="21"/>
        <v/>
      </c>
      <c r="DP12" s="9" t="str">
        <f t="shared" si="22"/>
        <v/>
      </c>
      <c r="DQ12" s="9" t="str">
        <f t="shared" si="23"/>
        <v/>
      </c>
      <c r="DR12" s="9">
        <f t="shared" si="24"/>
        <v>90</v>
      </c>
      <c r="DS12" s="9">
        <f t="shared" si="25"/>
        <v>80</v>
      </c>
      <c r="DT12" s="9">
        <f t="shared" si="26"/>
        <v>80</v>
      </c>
      <c r="DU12" s="9" t="str">
        <f t="shared" si="27"/>
        <v/>
      </c>
      <c r="DV12" s="9" t="str">
        <f t="shared" si="28"/>
        <v/>
      </c>
      <c r="DW12" s="9" t="str">
        <f t="shared" si="29"/>
        <v/>
      </c>
      <c r="DX12" s="9" t="str">
        <f t="shared" si="30"/>
        <v/>
      </c>
      <c r="DY12" s="9" t="str">
        <f t="shared" si="31"/>
        <v/>
      </c>
      <c r="DZ12" s="9" t="str">
        <f t="shared" si="32"/>
        <v/>
      </c>
      <c r="EA12" s="9" t="str">
        <f t="shared" si="33"/>
        <v/>
      </c>
      <c r="EB12" s="9" t="str">
        <f t="shared" si="34"/>
        <v/>
      </c>
      <c r="EC12" s="9" t="str">
        <f t="shared" si="35"/>
        <v/>
      </c>
      <c r="ED12" s="9" t="str">
        <f t="shared" si="36"/>
        <v>Menyajikan karya tentang cara menyikapi ciri-ciri pubertas yang dialami</v>
      </c>
      <c r="EE12" s="9" t="str">
        <f t="shared" si="37"/>
        <v xml:space="preserve">Menjelaskan sistem tata surya dan karakteristik anggota tata surya. </v>
      </c>
      <c r="EF12" s="31" t="str">
        <f>IFERROR(LOOKUP(MAX($DO12:$EC12),KKM!$C$11:$C$14,KKM!$F$11:$F$14),"")&amp;IPA!ED12&amp;"; "&amp;IFERROR(LOOKUP(MIN($DO12:$EC12),KKM!$C$11:$C$14,KKM!$F$11:$F$14),"")&amp;IPA!EE12</f>
        <v xml:space="preserve">Sangat terampil dalam Menyajikan karya tentang cara menyikapi ciri-ciri pubertas yang dialami; Terampil dalam Menjelaskan sistem tata surya dan karakteristik anggota tata surya. </v>
      </c>
    </row>
    <row r="13" spans="1:136" ht="47.25" x14ac:dyDescent="0.25">
      <c r="A13" s="2">
        <v>11</v>
      </c>
      <c r="B13" s="3" t="str">
        <f t="shared" ca="1" si="0"/>
        <v>MILIANA</v>
      </c>
      <c r="C13" s="3" t="str">
        <f t="shared" ca="1" si="0"/>
        <v>0091954462</v>
      </c>
      <c r="D13" s="4" t="s">
        <v>206</v>
      </c>
      <c r="E13" s="5">
        <v>100</v>
      </c>
      <c r="F13" s="5"/>
      <c r="G13" s="5"/>
      <c r="H13" s="5"/>
      <c r="I13" s="5"/>
      <c r="J13" s="4" t="s">
        <v>207</v>
      </c>
      <c r="K13" s="5">
        <v>80</v>
      </c>
      <c r="L13" s="5"/>
      <c r="M13" s="5"/>
      <c r="N13" s="5"/>
      <c r="O13" s="5"/>
      <c r="P13" s="4" t="s">
        <v>208</v>
      </c>
      <c r="Q13" s="5">
        <v>80</v>
      </c>
      <c r="R13" s="5"/>
      <c r="S13" s="5"/>
      <c r="T13" s="5"/>
      <c r="U13" s="5"/>
      <c r="V13" s="4" t="s">
        <v>209</v>
      </c>
      <c r="W13" s="5"/>
      <c r="X13" s="5"/>
      <c r="Y13" s="5"/>
      <c r="Z13" s="5">
        <v>90</v>
      </c>
      <c r="AA13" s="5"/>
      <c r="AB13" s="4" t="s">
        <v>207</v>
      </c>
      <c r="AC13" s="5"/>
      <c r="AD13" s="5"/>
      <c r="AE13" s="5"/>
      <c r="AF13" s="5">
        <v>80</v>
      </c>
      <c r="AG13" s="5"/>
      <c r="AH13" s="4" t="s">
        <v>210</v>
      </c>
      <c r="AI13" s="5"/>
      <c r="AJ13" s="5"/>
      <c r="AK13" s="5"/>
      <c r="AL13" s="5">
        <v>80</v>
      </c>
      <c r="AM13" s="5"/>
      <c r="AN13" s="6"/>
      <c r="AO13" s="5"/>
      <c r="AP13" s="5"/>
      <c r="AQ13" s="5"/>
      <c r="AR13" s="5"/>
      <c r="AS13" s="5"/>
      <c r="AT13" s="4"/>
      <c r="AU13" s="5"/>
      <c r="AV13" s="5"/>
      <c r="AW13" s="5"/>
      <c r="AX13" s="5"/>
      <c r="AY13" s="5"/>
      <c r="AZ13" s="4"/>
      <c r="BA13" s="5"/>
      <c r="BB13" s="5"/>
      <c r="BC13" s="5"/>
      <c r="BD13" s="5"/>
      <c r="BE13" s="5"/>
      <c r="BF13" s="4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6">
        <f t="shared" si="2"/>
        <v>86.666666666666671</v>
      </c>
      <c r="CQ13" s="10">
        <f t="shared" si="3"/>
        <v>86.666666666666671</v>
      </c>
      <c r="CR13" s="10" t="str">
        <f t="shared" si="1"/>
        <v/>
      </c>
      <c r="CS13" s="10" t="str">
        <f t="shared" si="1"/>
        <v/>
      </c>
      <c r="CT13" s="10">
        <f t="shared" si="1"/>
        <v>83.333333333333329</v>
      </c>
      <c r="CU13" s="10" t="str">
        <f t="shared" si="1"/>
        <v/>
      </c>
      <c r="CV13" s="21">
        <f t="shared" si="4"/>
        <v>100</v>
      </c>
      <c r="CW13" s="21">
        <f t="shared" si="5"/>
        <v>80</v>
      </c>
      <c r="CX13" s="22">
        <f t="shared" si="6"/>
        <v>80</v>
      </c>
      <c r="CY13" s="22" t="str">
        <f t="shared" si="7"/>
        <v/>
      </c>
      <c r="CZ13" s="22" t="str">
        <f t="shared" si="8"/>
        <v/>
      </c>
      <c r="DA13" s="23" t="str">
        <f t="shared" si="9"/>
        <v/>
      </c>
      <c r="DB13" s="23" t="str">
        <f t="shared" si="10"/>
        <v/>
      </c>
      <c r="DC13" s="23" t="str">
        <f t="shared" si="11"/>
        <v/>
      </c>
      <c r="DD13" s="23" t="str">
        <f t="shared" si="12"/>
        <v/>
      </c>
      <c r="DE13" s="23" t="str">
        <f t="shared" si="13"/>
        <v/>
      </c>
      <c r="DF13" s="23" t="str">
        <f t="shared" si="14"/>
        <v/>
      </c>
      <c r="DG13" s="23" t="str">
        <f t="shared" si="15"/>
        <v/>
      </c>
      <c r="DH13" s="23" t="str">
        <f t="shared" si="16"/>
        <v/>
      </c>
      <c r="DI13" s="23" t="str">
        <f t="shared" si="17"/>
        <v/>
      </c>
      <c r="DJ13" s="23" t="str">
        <f t="shared" si="18"/>
        <v/>
      </c>
      <c r="DK13" s="23" t="str">
        <f t="shared" si="19"/>
        <v>Menghubungkan ciri pubertas pada laki-laki dan perempuan dengan kesehatan reproduksi</v>
      </c>
      <c r="DL13" s="23" t="str">
        <f t="shared" si="20"/>
        <v xml:space="preserve">Menjelaskan sistem tata surya dan karakteristik anggota tata surya. </v>
      </c>
      <c r="DM13" s="31" t="str">
        <f>IF(DK13="","",LOOKUP(MAX($CV13:$DJ13),KKM!$C$11:$C$14,KKM!$E$11:$E$14)&amp;" "&amp;IPA!DK13&amp;"; "&amp;LOOKUP(MIN(IPA!CV13:DJ13),KKM!$C$11:$C$14,KKM!$E$11:$E$14)&amp;" "&amp;IPA!DL13)</f>
        <v xml:space="preserve">Memiliki kemampuan yang sangat baik dalam  Menghubungkan ciri pubertas pada laki-laki dan perempuan dengan kesehatan reproduksi; Memiliki kemampuan yang baik dalam  Menjelaskan sistem tata surya dan karakteristik anggota tata surya. </v>
      </c>
      <c r="DO13" s="9" t="str">
        <f t="shared" si="21"/>
        <v/>
      </c>
      <c r="DP13" s="9" t="str">
        <f t="shared" si="22"/>
        <v/>
      </c>
      <c r="DQ13" s="9" t="str">
        <f t="shared" si="23"/>
        <v/>
      </c>
      <c r="DR13" s="9">
        <f t="shared" si="24"/>
        <v>90</v>
      </c>
      <c r="DS13" s="9">
        <f t="shared" si="25"/>
        <v>80</v>
      </c>
      <c r="DT13" s="9">
        <f t="shared" si="26"/>
        <v>80</v>
      </c>
      <c r="DU13" s="9" t="str">
        <f t="shared" si="27"/>
        <v/>
      </c>
      <c r="DV13" s="9" t="str">
        <f t="shared" si="28"/>
        <v/>
      </c>
      <c r="DW13" s="9" t="str">
        <f t="shared" si="29"/>
        <v/>
      </c>
      <c r="DX13" s="9" t="str">
        <f t="shared" si="30"/>
        <v/>
      </c>
      <c r="DY13" s="9" t="str">
        <f t="shared" si="31"/>
        <v/>
      </c>
      <c r="DZ13" s="9" t="str">
        <f t="shared" si="32"/>
        <v/>
      </c>
      <c r="EA13" s="9" t="str">
        <f t="shared" si="33"/>
        <v/>
      </c>
      <c r="EB13" s="9" t="str">
        <f t="shared" si="34"/>
        <v/>
      </c>
      <c r="EC13" s="9" t="str">
        <f t="shared" si="35"/>
        <v/>
      </c>
      <c r="ED13" s="9" t="str">
        <f t="shared" si="36"/>
        <v>Menyajikan karya tentang cara menyikapi ciri-ciri pubertas yang dialami</v>
      </c>
      <c r="EE13" s="9" t="str">
        <f t="shared" si="37"/>
        <v xml:space="preserve">Menjelaskan sistem tata surya dan karakteristik anggota tata surya. </v>
      </c>
      <c r="EF13" s="31" t="str">
        <f>IFERROR(LOOKUP(MAX($DO13:$EC13),KKM!$C$11:$C$14,KKM!$F$11:$F$14),"")&amp;IPA!ED13&amp;"; "&amp;IFERROR(LOOKUP(MIN($DO13:$EC13),KKM!$C$11:$C$14,KKM!$F$11:$F$14),"")&amp;IPA!EE13</f>
        <v xml:space="preserve">Sangat terampil dalam Menyajikan karya tentang cara menyikapi ciri-ciri pubertas yang dialami; Terampil dalam Menjelaskan sistem tata surya dan karakteristik anggota tata surya. </v>
      </c>
    </row>
    <row r="14" spans="1:136" ht="47.25" x14ac:dyDescent="0.25">
      <c r="A14" s="2">
        <v>12</v>
      </c>
      <c r="B14" s="3" t="str">
        <f t="shared" ca="1" si="0"/>
        <v>MUHAMMAD HAFIS</v>
      </c>
      <c r="C14" s="3" t="str">
        <f t="shared" ca="1" si="0"/>
        <v>0086427247</v>
      </c>
      <c r="D14" s="4" t="s">
        <v>206</v>
      </c>
      <c r="E14" s="5">
        <v>70</v>
      </c>
      <c r="F14" s="5"/>
      <c r="G14" s="5"/>
      <c r="H14" s="5"/>
      <c r="I14" s="5"/>
      <c r="J14" s="4" t="s">
        <v>207</v>
      </c>
      <c r="K14" s="5">
        <v>80</v>
      </c>
      <c r="L14" s="5"/>
      <c r="M14" s="5"/>
      <c r="N14" s="5"/>
      <c r="O14" s="5"/>
      <c r="P14" s="4" t="s">
        <v>208</v>
      </c>
      <c r="Q14" s="5">
        <v>80</v>
      </c>
      <c r="R14" s="5"/>
      <c r="S14" s="5"/>
      <c r="T14" s="5"/>
      <c r="U14" s="5"/>
      <c r="V14" s="4" t="s">
        <v>209</v>
      </c>
      <c r="W14" s="5"/>
      <c r="X14" s="5"/>
      <c r="Y14" s="5"/>
      <c r="Z14" s="5">
        <v>90</v>
      </c>
      <c r="AA14" s="5"/>
      <c r="AB14" s="4" t="s">
        <v>207</v>
      </c>
      <c r="AC14" s="5"/>
      <c r="AD14" s="5"/>
      <c r="AE14" s="5"/>
      <c r="AF14" s="5">
        <v>80</v>
      </c>
      <c r="AG14" s="5"/>
      <c r="AH14" s="4" t="s">
        <v>210</v>
      </c>
      <c r="AI14" s="5"/>
      <c r="AJ14" s="5"/>
      <c r="AK14" s="5"/>
      <c r="AL14" s="5">
        <v>80</v>
      </c>
      <c r="AM14" s="5"/>
      <c r="AN14" s="6"/>
      <c r="AO14" s="5"/>
      <c r="AP14" s="5"/>
      <c r="AQ14" s="5"/>
      <c r="AR14" s="5"/>
      <c r="AS14" s="5"/>
      <c r="AT14" s="4"/>
      <c r="AU14" s="5"/>
      <c r="AV14" s="5"/>
      <c r="AW14" s="5"/>
      <c r="AX14" s="5"/>
      <c r="AY14" s="5"/>
      <c r="AZ14" s="4"/>
      <c r="BA14" s="5"/>
      <c r="BB14" s="5"/>
      <c r="BC14" s="5"/>
      <c r="BD14" s="5"/>
      <c r="BE14" s="5"/>
      <c r="BF14" s="4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6">
        <f t="shared" si="2"/>
        <v>76.666666666666671</v>
      </c>
      <c r="CQ14" s="10">
        <f t="shared" si="3"/>
        <v>76.666666666666671</v>
      </c>
      <c r="CR14" s="10" t="str">
        <f t="shared" si="1"/>
        <v/>
      </c>
      <c r="CS14" s="10" t="str">
        <f t="shared" si="1"/>
        <v/>
      </c>
      <c r="CT14" s="10">
        <f t="shared" si="1"/>
        <v>83.333333333333329</v>
      </c>
      <c r="CU14" s="10" t="str">
        <f t="shared" si="1"/>
        <v/>
      </c>
      <c r="CV14" s="21">
        <f t="shared" si="4"/>
        <v>70</v>
      </c>
      <c r="CW14" s="21">
        <f t="shared" si="5"/>
        <v>80</v>
      </c>
      <c r="CX14" s="22">
        <f t="shared" si="6"/>
        <v>80</v>
      </c>
      <c r="CY14" s="22" t="str">
        <f t="shared" si="7"/>
        <v/>
      </c>
      <c r="CZ14" s="22" t="str">
        <f t="shared" si="8"/>
        <v/>
      </c>
      <c r="DA14" s="23" t="str">
        <f t="shared" si="9"/>
        <v/>
      </c>
      <c r="DB14" s="23" t="str">
        <f t="shared" si="10"/>
        <v/>
      </c>
      <c r="DC14" s="23" t="str">
        <f t="shared" si="11"/>
        <v/>
      </c>
      <c r="DD14" s="23" t="str">
        <f t="shared" si="12"/>
        <v/>
      </c>
      <c r="DE14" s="23" t="str">
        <f t="shared" si="13"/>
        <v/>
      </c>
      <c r="DF14" s="23" t="str">
        <f t="shared" si="14"/>
        <v/>
      </c>
      <c r="DG14" s="23" t="str">
        <f t="shared" si="15"/>
        <v/>
      </c>
      <c r="DH14" s="23" t="str">
        <f t="shared" si="16"/>
        <v/>
      </c>
      <c r="DI14" s="23" t="str">
        <f t="shared" si="17"/>
        <v/>
      </c>
      <c r="DJ14" s="23" t="str">
        <f t="shared" si="18"/>
        <v/>
      </c>
      <c r="DK14" s="23" t="str">
        <f t="shared" si="19"/>
        <v xml:space="preserve">Menjelaskan sistem tata surya dan karakteristik anggota tata surya. </v>
      </c>
      <c r="DL14" s="23" t="str">
        <f t="shared" si="20"/>
        <v>Menghubungkan ciri pubertas pada laki-laki dan perempuan dengan kesehatan reproduksi</v>
      </c>
      <c r="DM14" s="31" t="str">
        <f>IF(DK14="","",LOOKUP(MAX($CV14:$DJ14),KKM!$C$11:$C$14,KKM!$E$11:$E$14)&amp;" "&amp;IPA!DK14&amp;"; "&amp;LOOKUP(MIN(IPA!CV14:DJ14),KKM!$C$11:$C$14,KKM!$E$11:$E$14)&amp;" "&amp;IPA!DL14)</f>
        <v>Memiliki kemampuan yang baik dalam  Menjelaskan sistem tata surya dan karakteristik anggota tata surya. ; Memiliki kemampuan yang cukup baik dalam  Menghubungkan ciri pubertas pada laki-laki dan perempuan dengan kesehatan reproduksi</v>
      </c>
      <c r="DO14" s="9" t="str">
        <f t="shared" si="21"/>
        <v/>
      </c>
      <c r="DP14" s="9" t="str">
        <f t="shared" si="22"/>
        <v/>
      </c>
      <c r="DQ14" s="9" t="str">
        <f t="shared" si="23"/>
        <v/>
      </c>
      <c r="DR14" s="9">
        <f t="shared" si="24"/>
        <v>90</v>
      </c>
      <c r="DS14" s="9">
        <f t="shared" si="25"/>
        <v>80</v>
      </c>
      <c r="DT14" s="9">
        <f t="shared" si="26"/>
        <v>80</v>
      </c>
      <c r="DU14" s="9" t="str">
        <f t="shared" si="27"/>
        <v/>
      </c>
      <c r="DV14" s="9" t="str">
        <f t="shared" si="28"/>
        <v/>
      </c>
      <c r="DW14" s="9" t="str">
        <f t="shared" si="29"/>
        <v/>
      </c>
      <c r="DX14" s="9" t="str">
        <f t="shared" si="30"/>
        <v/>
      </c>
      <c r="DY14" s="9" t="str">
        <f t="shared" si="31"/>
        <v/>
      </c>
      <c r="DZ14" s="9" t="str">
        <f t="shared" si="32"/>
        <v/>
      </c>
      <c r="EA14" s="9" t="str">
        <f t="shared" si="33"/>
        <v/>
      </c>
      <c r="EB14" s="9" t="str">
        <f t="shared" si="34"/>
        <v/>
      </c>
      <c r="EC14" s="9" t="str">
        <f t="shared" si="35"/>
        <v/>
      </c>
      <c r="ED14" s="9" t="str">
        <f t="shared" si="36"/>
        <v>Menyajikan karya tentang cara menyikapi ciri-ciri pubertas yang dialami</v>
      </c>
      <c r="EE14" s="9" t="str">
        <f t="shared" si="37"/>
        <v xml:space="preserve">Menjelaskan sistem tata surya dan karakteristik anggota tata surya. </v>
      </c>
      <c r="EF14" s="31" t="str">
        <f>IFERROR(LOOKUP(MAX($DO14:$EC14),KKM!$C$11:$C$14,KKM!$F$11:$F$14),"")&amp;IPA!ED14&amp;"; "&amp;IFERROR(LOOKUP(MIN($DO14:$EC14),KKM!$C$11:$C$14,KKM!$F$11:$F$14),"")&amp;IPA!EE14</f>
        <v xml:space="preserve">Sangat terampil dalam Menyajikan karya tentang cara menyikapi ciri-ciri pubertas yang dialami; Terampil dalam Menjelaskan sistem tata surya dan karakteristik anggota tata surya. </v>
      </c>
    </row>
    <row r="15" spans="1:136" ht="47.25" x14ac:dyDescent="0.25">
      <c r="A15" s="2">
        <v>13</v>
      </c>
      <c r="B15" s="3" t="str">
        <f t="shared" ca="1" si="0"/>
        <v>MUHAMMAD NIZAM</v>
      </c>
      <c r="C15" s="3" t="str">
        <f t="shared" ca="1" si="0"/>
        <v>0072115185</v>
      </c>
      <c r="D15" s="4" t="s">
        <v>206</v>
      </c>
      <c r="E15" s="5">
        <v>70</v>
      </c>
      <c r="F15" s="5"/>
      <c r="G15" s="5"/>
      <c r="H15" s="5"/>
      <c r="I15" s="5"/>
      <c r="J15" s="4" t="s">
        <v>207</v>
      </c>
      <c r="K15" s="5">
        <v>80</v>
      </c>
      <c r="L15" s="5"/>
      <c r="M15" s="5"/>
      <c r="N15" s="5"/>
      <c r="O15" s="5"/>
      <c r="P15" s="4" t="s">
        <v>208</v>
      </c>
      <c r="Q15" s="5">
        <v>80</v>
      </c>
      <c r="R15" s="5"/>
      <c r="S15" s="5"/>
      <c r="T15" s="5"/>
      <c r="U15" s="5"/>
      <c r="V15" s="4" t="s">
        <v>209</v>
      </c>
      <c r="W15" s="5"/>
      <c r="X15" s="5"/>
      <c r="Y15" s="5"/>
      <c r="Z15" s="5">
        <v>90</v>
      </c>
      <c r="AA15" s="5"/>
      <c r="AB15" s="4" t="s">
        <v>207</v>
      </c>
      <c r="AC15" s="5"/>
      <c r="AD15" s="5"/>
      <c r="AE15" s="5"/>
      <c r="AF15" s="5">
        <v>80</v>
      </c>
      <c r="AG15" s="5"/>
      <c r="AH15" s="4" t="s">
        <v>210</v>
      </c>
      <c r="AI15" s="5"/>
      <c r="AJ15" s="5"/>
      <c r="AK15" s="5"/>
      <c r="AL15" s="5">
        <v>80</v>
      </c>
      <c r="AM15" s="5"/>
      <c r="AN15" s="6"/>
      <c r="AO15" s="5"/>
      <c r="AP15" s="5"/>
      <c r="AQ15" s="5"/>
      <c r="AR15" s="5"/>
      <c r="AS15" s="5"/>
      <c r="AT15" s="4"/>
      <c r="AU15" s="5"/>
      <c r="AV15" s="5"/>
      <c r="AW15" s="5"/>
      <c r="AX15" s="5"/>
      <c r="AY15" s="5"/>
      <c r="AZ15" s="4"/>
      <c r="BA15" s="5"/>
      <c r="BB15" s="5"/>
      <c r="BC15" s="5"/>
      <c r="BD15" s="5"/>
      <c r="BE15" s="5"/>
      <c r="BF15" s="4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6">
        <f t="shared" si="2"/>
        <v>76.666666666666671</v>
      </c>
      <c r="CQ15" s="10">
        <f t="shared" si="3"/>
        <v>76.666666666666671</v>
      </c>
      <c r="CR15" s="10" t="str">
        <f t="shared" si="1"/>
        <v/>
      </c>
      <c r="CS15" s="10" t="str">
        <f t="shared" si="1"/>
        <v/>
      </c>
      <c r="CT15" s="10">
        <f t="shared" si="1"/>
        <v>83.333333333333329</v>
      </c>
      <c r="CU15" s="10" t="str">
        <f t="shared" si="1"/>
        <v/>
      </c>
      <c r="CV15" s="21">
        <f t="shared" si="4"/>
        <v>70</v>
      </c>
      <c r="CW15" s="21">
        <f t="shared" si="5"/>
        <v>80</v>
      </c>
      <c r="CX15" s="22">
        <f t="shared" si="6"/>
        <v>80</v>
      </c>
      <c r="CY15" s="22" t="str">
        <f t="shared" si="7"/>
        <v/>
      </c>
      <c r="CZ15" s="22" t="str">
        <f t="shared" si="8"/>
        <v/>
      </c>
      <c r="DA15" s="23" t="str">
        <f t="shared" si="9"/>
        <v/>
      </c>
      <c r="DB15" s="23" t="str">
        <f t="shared" si="10"/>
        <v/>
      </c>
      <c r="DC15" s="23" t="str">
        <f t="shared" si="11"/>
        <v/>
      </c>
      <c r="DD15" s="23" t="str">
        <f t="shared" si="12"/>
        <v/>
      </c>
      <c r="DE15" s="23" t="str">
        <f t="shared" si="13"/>
        <v/>
      </c>
      <c r="DF15" s="23" t="str">
        <f t="shared" si="14"/>
        <v/>
      </c>
      <c r="DG15" s="23" t="str">
        <f t="shared" si="15"/>
        <v/>
      </c>
      <c r="DH15" s="23" t="str">
        <f t="shared" si="16"/>
        <v/>
      </c>
      <c r="DI15" s="23" t="str">
        <f t="shared" si="17"/>
        <v/>
      </c>
      <c r="DJ15" s="23" t="str">
        <f t="shared" si="18"/>
        <v/>
      </c>
      <c r="DK15" s="23" t="str">
        <f t="shared" si="19"/>
        <v xml:space="preserve">Menjelaskan sistem tata surya dan karakteristik anggota tata surya. </v>
      </c>
      <c r="DL15" s="23" t="str">
        <f t="shared" si="20"/>
        <v>Menghubungkan ciri pubertas pada laki-laki dan perempuan dengan kesehatan reproduksi</v>
      </c>
      <c r="DM15" s="31" t="str">
        <f>IF(DK15="","",LOOKUP(MAX($CV15:$DJ15),KKM!$C$11:$C$14,KKM!$E$11:$E$14)&amp;" "&amp;IPA!DK15&amp;"; "&amp;LOOKUP(MIN(IPA!CV15:DJ15),KKM!$C$11:$C$14,KKM!$E$11:$E$14)&amp;" "&amp;IPA!DL15)</f>
        <v>Memiliki kemampuan yang baik dalam  Menjelaskan sistem tata surya dan karakteristik anggota tata surya. ; Memiliki kemampuan yang cukup baik dalam  Menghubungkan ciri pubertas pada laki-laki dan perempuan dengan kesehatan reproduksi</v>
      </c>
      <c r="DO15" s="9" t="str">
        <f t="shared" si="21"/>
        <v/>
      </c>
      <c r="DP15" s="9" t="str">
        <f t="shared" si="22"/>
        <v/>
      </c>
      <c r="DQ15" s="9" t="str">
        <f t="shared" si="23"/>
        <v/>
      </c>
      <c r="DR15" s="9">
        <f t="shared" si="24"/>
        <v>90</v>
      </c>
      <c r="DS15" s="9">
        <f t="shared" si="25"/>
        <v>80</v>
      </c>
      <c r="DT15" s="9">
        <f t="shared" si="26"/>
        <v>80</v>
      </c>
      <c r="DU15" s="9" t="str">
        <f t="shared" si="27"/>
        <v/>
      </c>
      <c r="DV15" s="9" t="str">
        <f t="shared" si="28"/>
        <v/>
      </c>
      <c r="DW15" s="9" t="str">
        <f t="shared" si="29"/>
        <v/>
      </c>
      <c r="DX15" s="9" t="str">
        <f t="shared" si="30"/>
        <v/>
      </c>
      <c r="DY15" s="9" t="str">
        <f t="shared" si="31"/>
        <v/>
      </c>
      <c r="DZ15" s="9" t="str">
        <f t="shared" si="32"/>
        <v/>
      </c>
      <c r="EA15" s="9" t="str">
        <f t="shared" si="33"/>
        <v/>
      </c>
      <c r="EB15" s="9" t="str">
        <f t="shared" si="34"/>
        <v/>
      </c>
      <c r="EC15" s="9" t="str">
        <f t="shared" si="35"/>
        <v/>
      </c>
      <c r="ED15" s="9" t="str">
        <f t="shared" si="36"/>
        <v>Menyajikan karya tentang cara menyikapi ciri-ciri pubertas yang dialami</v>
      </c>
      <c r="EE15" s="9" t="str">
        <f t="shared" si="37"/>
        <v xml:space="preserve">Menjelaskan sistem tata surya dan karakteristik anggota tata surya. </v>
      </c>
      <c r="EF15" s="31" t="str">
        <f>IFERROR(LOOKUP(MAX($DO15:$EC15),KKM!$C$11:$C$14,KKM!$F$11:$F$14),"")&amp;IPA!ED15&amp;"; "&amp;IFERROR(LOOKUP(MIN($DO15:$EC15),KKM!$C$11:$C$14,KKM!$F$11:$F$14),"")&amp;IPA!EE15</f>
        <v xml:space="preserve">Sangat terampil dalam Menyajikan karya tentang cara menyikapi ciri-ciri pubertas yang dialami; Terampil dalam Menjelaskan sistem tata surya dan karakteristik anggota tata surya. </v>
      </c>
    </row>
    <row r="16" spans="1:136" ht="47.25" x14ac:dyDescent="0.25">
      <c r="A16" s="2">
        <v>14</v>
      </c>
      <c r="B16" s="3" t="str">
        <f t="shared" ca="1" si="0"/>
        <v>MUHAMMAD RAMADANI</v>
      </c>
      <c r="C16" s="3" t="str">
        <f t="shared" ca="1" si="0"/>
        <v>0071550749</v>
      </c>
      <c r="D16" s="4" t="s">
        <v>206</v>
      </c>
      <c r="E16" s="5">
        <v>70</v>
      </c>
      <c r="F16" s="5"/>
      <c r="G16" s="5"/>
      <c r="H16" s="5"/>
      <c r="I16" s="5"/>
      <c r="J16" s="4" t="s">
        <v>207</v>
      </c>
      <c r="K16" s="5">
        <v>80</v>
      </c>
      <c r="L16" s="5"/>
      <c r="M16" s="5"/>
      <c r="N16" s="5"/>
      <c r="O16" s="5"/>
      <c r="P16" s="4" t="s">
        <v>208</v>
      </c>
      <c r="Q16" s="5">
        <v>80</v>
      </c>
      <c r="R16" s="5"/>
      <c r="S16" s="5"/>
      <c r="T16" s="5"/>
      <c r="U16" s="5"/>
      <c r="V16" s="4" t="s">
        <v>209</v>
      </c>
      <c r="W16" s="5"/>
      <c r="X16" s="5"/>
      <c r="Y16" s="5"/>
      <c r="Z16" s="5">
        <v>90</v>
      </c>
      <c r="AA16" s="5"/>
      <c r="AB16" s="4" t="s">
        <v>207</v>
      </c>
      <c r="AC16" s="5"/>
      <c r="AD16" s="5"/>
      <c r="AE16" s="5"/>
      <c r="AF16" s="5">
        <v>80</v>
      </c>
      <c r="AG16" s="5"/>
      <c r="AH16" s="4" t="s">
        <v>210</v>
      </c>
      <c r="AI16" s="5"/>
      <c r="AJ16" s="5"/>
      <c r="AK16" s="5"/>
      <c r="AL16" s="5">
        <v>80</v>
      </c>
      <c r="AM16" s="5"/>
      <c r="AN16" s="6"/>
      <c r="AO16" s="5"/>
      <c r="AP16" s="5"/>
      <c r="AQ16" s="5"/>
      <c r="AR16" s="5"/>
      <c r="AS16" s="5"/>
      <c r="AT16" s="4"/>
      <c r="AU16" s="5"/>
      <c r="AV16" s="5"/>
      <c r="AW16" s="5"/>
      <c r="AX16" s="5"/>
      <c r="AY16" s="5"/>
      <c r="AZ16" s="4"/>
      <c r="BA16" s="5"/>
      <c r="BB16" s="5"/>
      <c r="BC16" s="5"/>
      <c r="BD16" s="5"/>
      <c r="BE16" s="5"/>
      <c r="BF16" s="4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6">
        <f t="shared" si="2"/>
        <v>76.666666666666671</v>
      </c>
      <c r="CQ16" s="10">
        <f t="shared" si="3"/>
        <v>76.666666666666671</v>
      </c>
      <c r="CR16" s="10" t="str">
        <f t="shared" si="1"/>
        <v/>
      </c>
      <c r="CS16" s="10" t="str">
        <f t="shared" si="1"/>
        <v/>
      </c>
      <c r="CT16" s="10">
        <f t="shared" si="1"/>
        <v>83.333333333333329</v>
      </c>
      <c r="CU16" s="10" t="str">
        <f t="shared" si="1"/>
        <v/>
      </c>
      <c r="CV16" s="21">
        <f t="shared" si="4"/>
        <v>70</v>
      </c>
      <c r="CW16" s="21">
        <f t="shared" si="5"/>
        <v>80</v>
      </c>
      <c r="CX16" s="22">
        <f t="shared" si="6"/>
        <v>80</v>
      </c>
      <c r="CY16" s="22" t="str">
        <f t="shared" si="7"/>
        <v/>
      </c>
      <c r="CZ16" s="22" t="str">
        <f t="shared" si="8"/>
        <v/>
      </c>
      <c r="DA16" s="23" t="str">
        <f t="shared" si="9"/>
        <v/>
      </c>
      <c r="DB16" s="23" t="str">
        <f t="shared" si="10"/>
        <v/>
      </c>
      <c r="DC16" s="23" t="str">
        <f t="shared" si="11"/>
        <v/>
      </c>
      <c r="DD16" s="23" t="str">
        <f t="shared" si="12"/>
        <v/>
      </c>
      <c r="DE16" s="23" t="str">
        <f t="shared" si="13"/>
        <v/>
      </c>
      <c r="DF16" s="23" t="str">
        <f t="shared" si="14"/>
        <v/>
      </c>
      <c r="DG16" s="23" t="str">
        <f t="shared" si="15"/>
        <v/>
      </c>
      <c r="DH16" s="23" t="str">
        <f t="shared" si="16"/>
        <v/>
      </c>
      <c r="DI16" s="23" t="str">
        <f t="shared" si="17"/>
        <v/>
      </c>
      <c r="DJ16" s="23" t="str">
        <f t="shared" si="18"/>
        <v/>
      </c>
      <c r="DK16" s="23" t="str">
        <f t="shared" si="19"/>
        <v xml:space="preserve">Menjelaskan sistem tata surya dan karakteristik anggota tata surya. </v>
      </c>
      <c r="DL16" s="23" t="str">
        <f t="shared" si="20"/>
        <v>Menghubungkan ciri pubertas pada laki-laki dan perempuan dengan kesehatan reproduksi</v>
      </c>
      <c r="DM16" s="31" t="str">
        <f>IF(DK16="","",LOOKUP(MAX($CV16:$DJ16),KKM!$C$11:$C$14,KKM!$E$11:$E$14)&amp;" "&amp;IPA!DK16&amp;"; "&amp;LOOKUP(MIN(IPA!CV16:DJ16),KKM!$C$11:$C$14,KKM!$E$11:$E$14)&amp;" "&amp;IPA!DL16)</f>
        <v>Memiliki kemampuan yang baik dalam  Menjelaskan sistem tata surya dan karakteristik anggota tata surya. ; Memiliki kemampuan yang cukup baik dalam  Menghubungkan ciri pubertas pada laki-laki dan perempuan dengan kesehatan reproduksi</v>
      </c>
      <c r="DO16" s="9" t="str">
        <f t="shared" si="21"/>
        <v/>
      </c>
      <c r="DP16" s="9" t="str">
        <f t="shared" si="22"/>
        <v/>
      </c>
      <c r="DQ16" s="9" t="str">
        <f t="shared" si="23"/>
        <v/>
      </c>
      <c r="DR16" s="9">
        <f t="shared" si="24"/>
        <v>90</v>
      </c>
      <c r="DS16" s="9">
        <f t="shared" si="25"/>
        <v>80</v>
      </c>
      <c r="DT16" s="9">
        <f t="shared" si="26"/>
        <v>80</v>
      </c>
      <c r="DU16" s="9" t="str">
        <f t="shared" si="27"/>
        <v/>
      </c>
      <c r="DV16" s="9" t="str">
        <f t="shared" si="28"/>
        <v/>
      </c>
      <c r="DW16" s="9" t="str">
        <f t="shared" si="29"/>
        <v/>
      </c>
      <c r="DX16" s="9" t="str">
        <f t="shared" si="30"/>
        <v/>
      </c>
      <c r="DY16" s="9" t="str">
        <f t="shared" si="31"/>
        <v/>
      </c>
      <c r="DZ16" s="9" t="str">
        <f t="shared" si="32"/>
        <v/>
      </c>
      <c r="EA16" s="9" t="str">
        <f t="shared" si="33"/>
        <v/>
      </c>
      <c r="EB16" s="9" t="str">
        <f t="shared" si="34"/>
        <v/>
      </c>
      <c r="EC16" s="9" t="str">
        <f t="shared" si="35"/>
        <v/>
      </c>
      <c r="ED16" s="9" t="str">
        <f t="shared" si="36"/>
        <v>Menyajikan karya tentang cara menyikapi ciri-ciri pubertas yang dialami</v>
      </c>
      <c r="EE16" s="9" t="str">
        <f t="shared" si="37"/>
        <v xml:space="preserve">Menjelaskan sistem tata surya dan karakteristik anggota tata surya. </v>
      </c>
      <c r="EF16" s="31" t="str">
        <f>IFERROR(LOOKUP(MAX($DO16:$EC16),KKM!$C$11:$C$14,KKM!$F$11:$F$14),"")&amp;IPA!ED16&amp;"; "&amp;IFERROR(LOOKUP(MIN($DO16:$EC16),KKM!$C$11:$C$14,KKM!$F$11:$F$14),"")&amp;IPA!EE16</f>
        <v xml:space="preserve">Sangat terampil dalam Menyajikan karya tentang cara menyikapi ciri-ciri pubertas yang dialami; Terampil dalam Menjelaskan sistem tata surya dan karakteristik anggota tata surya. </v>
      </c>
    </row>
    <row r="17" spans="1:136" ht="47.25" x14ac:dyDescent="0.25">
      <c r="A17" s="2">
        <v>15</v>
      </c>
      <c r="B17" s="3" t="str">
        <f t="shared" ca="1" si="0"/>
        <v>MUHAMMAD REVALISA AKBAR</v>
      </c>
      <c r="C17" s="3" t="str">
        <f t="shared" ca="1" si="0"/>
        <v>0087069179</v>
      </c>
      <c r="D17" s="4" t="s">
        <v>206</v>
      </c>
      <c r="E17" s="5">
        <v>70</v>
      </c>
      <c r="F17" s="5"/>
      <c r="G17" s="5"/>
      <c r="H17" s="5"/>
      <c r="I17" s="5"/>
      <c r="J17" s="4" t="s">
        <v>207</v>
      </c>
      <c r="K17" s="5">
        <v>80</v>
      </c>
      <c r="L17" s="5"/>
      <c r="M17" s="5"/>
      <c r="N17" s="5"/>
      <c r="O17" s="5"/>
      <c r="P17" s="4" t="s">
        <v>208</v>
      </c>
      <c r="Q17" s="5">
        <v>80</v>
      </c>
      <c r="R17" s="5"/>
      <c r="S17" s="5"/>
      <c r="T17" s="5"/>
      <c r="U17" s="5"/>
      <c r="V17" s="4" t="s">
        <v>209</v>
      </c>
      <c r="W17" s="5"/>
      <c r="X17" s="5"/>
      <c r="Y17" s="5"/>
      <c r="Z17" s="5">
        <v>90</v>
      </c>
      <c r="AA17" s="5"/>
      <c r="AB17" s="4" t="s">
        <v>207</v>
      </c>
      <c r="AC17" s="5"/>
      <c r="AD17" s="5"/>
      <c r="AE17" s="5"/>
      <c r="AF17" s="5">
        <v>80</v>
      </c>
      <c r="AG17" s="5"/>
      <c r="AH17" s="4" t="s">
        <v>210</v>
      </c>
      <c r="AI17" s="5"/>
      <c r="AJ17" s="5"/>
      <c r="AK17" s="5"/>
      <c r="AL17" s="5">
        <v>80</v>
      </c>
      <c r="AM17" s="5"/>
      <c r="AN17" s="6"/>
      <c r="AO17" s="5"/>
      <c r="AP17" s="5"/>
      <c r="AQ17" s="5"/>
      <c r="AR17" s="5"/>
      <c r="AS17" s="5"/>
      <c r="AT17" s="4"/>
      <c r="AU17" s="5"/>
      <c r="AV17" s="5"/>
      <c r="AW17" s="5"/>
      <c r="AX17" s="5"/>
      <c r="AY17" s="5"/>
      <c r="AZ17" s="4"/>
      <c r="BA17" s="5"/>
      <c r="BB17" s="5"/>
      <c r="BC17" s="5"/>
      <c r="BD17" s="5"/>
      <c r="BE17" s="5"/>
      <c r="BF17" s="4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6">
        <f t="shared" si="2"/>
        <v>76.666666666666671</v>
      </c>
      <c r="CQ17" s="10">
        <f t="shared" si="3"/>
        <v>76.666666666666671</v>
      </c>
      <c r="CR17" s="10" t="str">
        <f t="shared" si="1"/>
        <v/>
      </c>
      <c r="CS17" s="10" t="str">
        <f t="shared" si="1"/>
        <v/>
      </c>
      <c r="CT17" s="10">
        <f t="shared" si="1"/>
        <v>83.333333333333329</v>
      </c>
      <c r="CU17" s="10" t="str">
        <f t="shared" si="1"/>
        <v/>
      </c>
      <c r="CV17" s="21">
        <f t="shared" si="4"/>
        <v>70</v>
      </c>
      <c r="CW17" s="21">
        <f t="shared" si="5"/>
        <v>80</v>
      </c>
      <c r="CX17" s="22">
        <f t="shared" si="6"/>
        <v>80</v>
      </c>
      <c r="CY17" s="22" t="str">
        <f t="shared" si="7"/>
        <v/>
      </c>
      <c r="CZ17" s="22" t="str">
        <f t="shared" si="8"/>
        <v/>
      </c>
      <c r="DA17" s="23" t="str">
        <f t="shared" si="9"/>
        <v/>
      </c>
      <c r="DB17" s="23" t="str">
        <f t="shared" si="10"/>
        <v/>
      </c>
      <c r="DC17" s="23" t="str">
        <f t="shared" si="11"/>
        <v/>
      </c>
      <c r="DD17" s="23" t="str">
        <f t="shared" si="12"/>
        <v/>
      </c>
      <c r="DE17" s="23" t="str">
        <f t="shared" si="13"/>
        <v/>
      </c>
      <c r="DF17" s="23" t="str">
        <f t="shared" si="14"/>
        <v/>
      </c>
      <c r="DG17" s="23" t="str">
        <f t="shared" si="15"/>
        <v/>
      </c>
      <c r="DH17" s="23" t="str">
        <f t="shared" si="16"/>
        <v/>
      </c>
      <c r="DI17" s="23" t="str">
        <f t="shared" si="17"/>
        <v/>
      </c>
      <c r="DJ17" s="23" t="str">
        <f t="shared" si="18"/>
        <v/>
      </c>
      <c r="DK17" s="23" t="str">
        <f t="shared" si="19"/>
        <v xml:space="preserve">Menjelaskan sistem tata surya dan karakteristik anggota tata surya. </v>
      </c>
      <c r="DL17" s="23" t="str">
        <f t="shared" si="20"/>
        <v>Menghubungkan ciri pubertas pada laki-laki dan perempuan dengan kesehatan reproduksi</v>
      </c>
      <c r="DM17" s="31" t="str">
        <f>IF(DK17="","",LOOKUP(MAX($CV17:$DJ17),KKM!$C$11:$C$14,KKM!$E$11:$E$14)&amp;" "&amp;IPA!DK17&amp;"; "&amp;LOOKUP(MIN(IPA!CV17:DJ17),KKM!$C$11:$C$14,KKM!$E$11:$E$14)&amp;" "&amp;IPA!DL17)</f>
        <v>Memiliki kemampuan yang baik dalam  Menjelaskan sistem tata surya dan karakteristik anggota tata surya. ; Memiliki kemampuan yang cukup baik dalam  Menghubungkan ciri pubertas pada laki-laki dan perempuan dengan kesehatan reproduksi</v>
      </c>
      <c r="DO17" s="9" t="str">
        <f t="shared" si="21"/>
        <v/>
      </c>
      <c r="DP17" s="9" t="str">
        <f t="shared" si="22"/>
        <v/>
      </c>
      <c r="DQ17" s="9" t="str">
        <f t="shared" si="23"/>
        <v/>
      </c>
      <c r="DR17" s="9">
        <f t="shared" si="24"/>
        <v>90</v>
      </c>
      <c r="DS17" s="9">
        <f t="shared" si="25"/>
        <v>80</v>
      </c>
      <c r="DT17" s="9">
        <f t="shared" si="26"/>
        <v>80</v>
      </c>
      <c r="DU17" s="9" t="str">
        <f t="shared" si="27"/>
        <v/>
      </c>
      <c r="DV17" s="9" t="str">
        <f t="shared" si="28"/>
        <v/>
      </c>
      <c r="DW17" s="9" t="str">
        <f t="shared" si="29"/>
        <v/>
      </c>
      <c r="DX17" s="9" t="str">
        <f t="shared" si="30"/>
        <v/>
      </c>
      <c r="DY17" s="9" t="str">
        <f t="shared" si="31"/>
        <v/>
      </c>
      <c r="DZ17" s="9" t="str">
        <f t="shared" si="32"/>
        <v/>
      </c>
      <c r="EA17" s="9" t="str">
        <f t="shared" si="33"/>
        <v/>
      </c>
      <c r="EB17" s="9" t="str">
        <f t="shared" si="34"/>
        <v/>
      </c>
      <c r="EC17" s="9" t="str">
        <f t="shared" si="35"/>
        <v/>
      </c>
      <c r="ED17" s="9" t="str">
        <f t="shared" si="36"/>
        <v>Menyajikan karya tentang cara menyikapi ciri-ciri pubertas yang dialami</v>
      </c>
      <c r="EE17" s="9" t="str">
        <f t="shared" si="37"/>
        <v xml:space="preserve">Menjelaskan sistem tata surya dan karakteristik anggota tata surya. </v>
      </c>
      <c r="EF17" s="31" t="str">
        <f>IFERROR(LOOKUP(MAX($DO17:$EC17),KKM!$C$11:$C$14,KKM!$F$11:$F$14),"")&amp;IPA!ED17&amp;"; "&amp;IFERROR(LOOKUP(MIN($DO17:$EC17),KKM!$C$11:$C$14,KKM!$F$11:$F$14),"")&amp;IPA!EE17</f>
        <v xml:space="preserve">Sangat terampil dalam Menyajikan karya tentang cara menyikapi ciri-ciri pubertas yang dialami; Terampil dalam Menjelaskan sistem tata surya dan karakteristik anggota tata surya. </v>
      </c>
    </row>
    <row r="18" spans="1:136" ht="47.25" x14ac:dyDescent="0.25">
      <c r="A18" s="2">
        <v>16</v>
      </c>
      <c r="B18" s="3" t="str">
        <f t="shared" ca="1" si="0"/>
        <v>MUHAMMAD ROZI</v>
      </c>
      <c r="C18" s="3" t="str">
        <f t="shared" ca="1" si="0"/>
        <v>0078857610</v>
      </c>
      <c r="D18" s="4" t="s">
        <v>206</v>
      </c>
      <c r="E18" s="5">
        <v>70</v>
      </c>
      <c r="F18" s="5"/>
      <c r="G18" s="5"/>
      <c r="H18" s="5"/>
      <c r="I18" s="5"/>
      <c r="J18" s="4" t="s">
        <v>207</v>
      </c>
      <c r="K18" s="5">
        <v>80</v>
      </c>
      <c r="L18" s="5"/>
      <c r="M18" s="5"/>
      <c r="N18" s="5"/>
      <c r="O18" s="5"/>
      <c r="P18" s="4" t="s">
        <v>208</v>
      </c>
      <c r="Q18" s="5">
        <v>80</v>
      </c>
      <c r="R18" s="5"/>
      <c r="S18" s="5"/>
      <c r="T18" s="5"/>
      <c r="U18" s="5"/>
      <c r="V18" s="4" t="s">
        <v>209</v>
      </c>
      <c r="W18" s="5"/>
      <c r="X18" s="5"/>
      <c r="Y18" s="5"/>
      <c r="Z18" s="5">
        <v>90</v>
      </c>
      <c r="AA18" s="5"/>
      <c r="AB18" s="4" t="s">
        <v>207</v>
      </c>
      <c r="AC18" s="5"/>
      <c r="AD18" s="5"/>
      <c r="AE18" s="5"/>
      <c r="AF18" s="5">
        <v>80</v>
      </c>
      <c r="AG18" s="5"/>
      <c r="AH18" s="4" t="s">
        <v>210</v>
      </c>
      <c r="AI18" s="5"/>
      <c r="AJ18" s="5"/>
      <c r="AK18" s="5"/>
      <c r="AL18" s="5">
        <v>80</v>
      </c>
      <c r="AM18" s="5"/>
      <c r="AN18" s="6"/>
      <c r="AO18" s="5"/>
      <c r="AP18" s="5"/>
      <c r="AQ18" s="5"/>
      <c r="AR18" s="5"/>
      <c r="AS18" s="5"/>
      <c r="AT18" s="4"/>
      <c r="AU18" s="5"/>
      <c r="AV18" s="5"/>
      <c r="AW18" s="5"/>
      <c r="AX18" s="5"/>
      <c r="AY18" s="5"/>
      <c r="AZ18" s="4"/>
      <c r="BA18" s="5"/>
      <c r="BB18" s="5"/>
      <c r="BC18" s="5"/>
      <c r="BD18" s="5"/>
      <c r="BE18" s="5"/>
      <c r="BF18" s="4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6">
        <f t="shared" si="2"/>
        <v>76.666666666666671</v>
      </c>
      <c r="CQ18" s="10">
        <f t="shared" si="3"/>
        <v>76.666666666666671</v>
      </c>
      <c r="CR18" s="10" t="str">
        <f t="shared" si="1"/>
        <v/>
      </c>
      <c r="CS18" s="10" t="str">
        <f t="shared" si="1"/>
        <v/>
      </c>
      <c r="CT18" s="10">
        <f t="shared" si="1"/>
        <v>83.333333333333329</v>
      </c>
      <c r="CU18" s="10" t="str">
        <f t="shared" si="1"/>
        <v/>
      </c>
      <c r="CV18" s="21">
        <f t="shared" si="4"/>
        <v>70</v>
      </c>
      <c r="CW18" s="21">
        <f t="shared" si="5"/>
        <v>80</v>
      </c>
      <c r="CX18" s="22">
        <f t="shared" si="6"/>
        <v>80</v>
      </c>
      <c r="CY18" s="22" t="str">
        <f t="shared" si="7"/>
        <v/>
      </c>
      <c r="CZ18" s="22" t="str">
        <f t="shared" si="8"/>
        <v/>
      </c>
      <c r="DA18" s="23" t="str">
        <f t="shared" si="9"/>
        <v/>
      </c>
      <c r="DB18" s="23" t="str">
        <f t="shared" si="10"/>
        <v/>
      </c>
      <c r="DC18" s="23" t="str">
        <f t="shared" si="11"/>
        <v/>
      </c>
      <c r="DD18" s="23" t="str">
        <f t="shared" si="12"/>
        <v/>
      </c>
      <c r="DE18" s="23" t="str">
        <f t="shared" si="13"/>
        <v/>
      </c>
      <c r="DF18" s="23" t="str">
        <f t="shared" si="14"/>
        <v/>
      </c>
      <c r="DG18" s="23" t="str">
        <f t="shared" si="15"/>
        <v/>
      </c>
      <c r="DH18" s="23" t="str">
        <f t="shared" si="16"/>
        <v/>
      </c>
      <c r="DI18" s="23" t="str">
        <f t="shared" si="17"/>
        <v/>
      </c>
      <c r="DJ18" s="23" t="str">
        <f t="shared" si="18"/>
        <v/>
      </c>
      <c r="DK18" s="23" t="str">
        <f t="shared" si="19"/>
        <v xml:space="preserve">Menjelaskan sistem tata surya dan karakteristik anggota tata surya. </v>
      </c>
      <c r="DL18" s="23" t="str">
        <f t="shared" si="20"/>
        <v>Menghubungkan ciri pubertas pada laki-laki dan perempuan dengan kesehatan reproduksi</v>
      </c>
      <c r="DM18" s="31" t="str">
        <f>IF(DK18="","",LOOKUP(MAX($CV18:$DJ18),KKM!$C$11:$C$14,KKM!$E$11:$E$14)&amp;" "&amp;IPA!DK18&amp;"; "&amp;LOOKUP(MIN(IPA!CV18:DJ18),KKM!$C$11:$C$14,KKM!$E$11:$E$14)&amp;" "&amp;IPA!DL18)</f>
        <v>Memiliki kemampuan yang baik dalam  Menjelaskan sistem tata surya dan karakteristik anggota tata surya. ; Memiliki kemampuan yang cukup baik dalam  Menghubungkan ciri pubertas pada laki-laki dan perempuan dengan kesehatan reproduksi</v>
      </c>
      <c r="DO18" s="9" t="str">
        <f t="shared" si="21"/>
        <v/>
      </c>
      <c r="DP18" s="9" t="str">
        <f t="shared" si="22"/>
        <v/>
      </c>
      <c r="DQ18" s="9" t="str">
        <f t="shared" si="23"/>
        <v/>
      </c>
      <c r="DR18" s="9">
        <f t="shared" si="24"/>
        <v>90</v>
      </c>
      <c r="DS18" s="9">
        <f t="shared" si="25"/>
        <v>80</v>
      </c>
      <c r="DT18" s="9">
        <f t="shared" si="26"/>
        <v>80</v>
      </c>
      <c r="DU18" s="9" t="str">
        <f t="shared" si="27"/>
        <v/>
      </c>
      <c r="DV18" s="9" t="str">
        <f t="shared" si="28"/>
        <v/>
      </c>
      <c r="DW18" s="9" t="str">
        <f t="shared" si="29"/>
        <v/>
      </c>
      <c r="DX18" s="9" t="str">
        <f t="shared" si="30"/>
        <v/>
      </c>
      <c r="DY18" s="9" t="str">
        <f t="shared" si="31"/>
        <v/>
      </c>
      <c r="DZ18" s="9" t="str">
        <f t="shared" si="32"/>
        <v/>
      </c>
      <c r="EA18" s="9" t="str">
        <f t="shared" si="33"/>
        <v/>
      </c>
      <c r="EB18" s="9" t="str">
        <f t="shared" si="34"/>
        <v/>
      </c>
      <c r="EC18" s="9" t="str">
        <f t="shared" si="35"/>
        <v/>
      </c>
      <c r="ED18" s="9" t="str">
        <f t="shared" si="36"/>
        <v>Menyajikan karya tentang cara menyikapi ciri-ciri pubertas yang dialami</v>
      </c>
      <c r="EE18" s="9" t="str">
        <f t="shared" si="37"/>
        <v xml:space="preserve">Menjelaskan sistem tata surya dan karakteristik anggota tata surya. </v>
      </c>
      <c r="EF18" s="31" t="str">
        <f>IFERROR(LOOKUP(MAX($DO18:$EC18),KKM!$C$11:$C$14,KKM!$F$11:$F$14),"")&amp;IPA!ED18&amp;"; "&amp;IFERROR(LOOKUP(MIN($DO18:$EC18),KKM!$C$11:$C$14,KKM!$F$11:$F$14),"")&amp;IPA!EE18</f>
        <v xml:space="preserve">Sangat terampil dalam Menyajikan karya tentang cara menyikapi ciri-ciri pubertas yang dialami; Terampil dalam Menjelaskan sistem tata surya dan karakteristik anggota tata surya. </v>
      </c>
    </row>
    <row r="19" spans="1:136" ht="47.25" x14ac:dyDescent="0.25">
      <c r="A19" s="2">
        <v>17</v>
      </c>
      <c r="B19" s="3" t="str">
        <f t="shared" ca="1" si="0"/>
        <v>MUHAMMAD SUKRON</v>
      </c>
      <c r="C19" s="3" t="str">
        <f t="shared" ca="1" si="0"/>
        <v>0073337501</v>
      </c>
      <c r="D19" s="4" t="s">
        <v>206</v>
      </c>
      <c r="E19" s="5">
        <v>100</v>
      </c>
      <c r="F19" s="5"/>
      <c r="G19" s="5"/>
      <c r="H19" s="5"/>
      <c r="I19" s="5"/>
      <c r="J19" s="4" t="s">
        <v>207</v>
      </c>
      <c r="K19" s="5">
        <v>80</v>
      </c>
      <c r="L19" s="5"/>
      <c r="M19" s="5"/>
      <c r="N19" s="5"/>
      <c r="O19" s="5"/>
      <c r="P19" s="4" t="s">
        <v>208</v>
      </c>
      <c r="Q19" s="5">
        <v>80</v>
      </c>
      <c r="R19" s="5"/>
      <c r="S19" s="5"/>
      <c r="T19" s="5"/>
      <c r="U19" s="5"/>
      <c r="V19" s="4" t="s">
        <v>209</v>
      </c>
      <c r="W19" s="5"/>
      <c r="X19" s="5"/>
      <c r="Y19" s="5"/>
      <c r="Z19" s="5">
        <v>90</v>
      </c>
      <c r="AA19" s="5"/>
      <c r="AB19" s="4" t="s">
        <v>207</v>
      </c>
      <c r="AC19" s="5"/>
      <c r="AD19" s="5"/>
      <c r="AE19" s="5"/>
      <c r="AF19" s="5">
        <v>80</v>
      </c>
      <c r="AG19" s="5"/>
      <c r="AH19" s="4" t="s">
        <v>210</v>
      </c>
      <c r="AI19" s="5"/>
      <c r="AJ19" s="5"/>
      <c r="AK19" s="5"/>
      <c r="AL19" s="5">
        <v>80</v>
      </c>
      <c r="AM19" s="5"/>
      <c r="AN19" s="6"/>
      <c r="AO19" s="5"/>
      <c r="AP19" s="5"/>
      <c r="AQ19" s="5"/>
      <c r="AR19" s="5"/>
      <c r="AS19" s="5"/>
      <c r="AT19" s="4"/>
      <c r="AU19" s="5"/>
      <c r="AV19" s="5"/>
      <c r="AW19" s="5"/>
      <c r="AX19" s="5"/>
      <c r="AY19" s="5"/>
      <c r="AZ19" s="4"/>
      <c r="BA19" s="5"/>
      <c r="BB19" s="5"/>
      <c r="BC19" s="5"/>
      <c r="BD19" s="5"/>
      <c r="BE19" s="5"/>
      <c r="BF19" s="4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6">
        <f t="shared" si="2"/>
        <v>86.666666666666671</v>
      </c>
      <c r="CQ19" s="10">
        <f t="shared" si="3"/>
        <v>86.666666666666671</v>
      </c>
      <c r="CR19" s="10" t="str">
        <f t="shared" si="3"/>
        <v/>
      </c>
      <c r="CS19" s="10" t="str">
        <f t="shared" si="3"/>
        <v/>
      </c>
      <c r="CT19" s="10">
        <f t="shared" si="3"/>
        <v>83.333333333333329</v>
      </c>
      <c r="CU19" s="10" t="str">
        <f t="shared" si="3"/>
        <v/>
      </c>
      <c r="CV19" s="21">
        <f t="shared" si="4"/>
        <v>100</v>
      </c>
      <c r="CW19" s="21">
        <f t="shared" si="5"/>
        <v>80</v>
      </c>
      <c r="CX19" s="22">
        <f t="shared" si="6"/>
        <v>80</v>
      </c>
      <c r="CY19" s="22" t="str">
        <f t="shared" si="7"/>
        <v/>
      </c>
      <c r="CZ19" s="22" t="str">
        <f t="shared" si="8"/>
        <v/>
      </c>
      <c r="DA19" s="23" t="str">
        <f t="shared" si="9"/>
        <v/>
      </c>
      <c r="DB19" s="23" t="str">
        <f t="shared" si="10"/>
        <v/>
      </c>
      <c r="DC19" s="23" t="str">
        <f t="shared" si="11"/>
        <v/>
      </c>
      <c r="DD19" s="23" t="str">
        <f t="shared" si="12"/>
        <v/>
      </c>
      <c r="DE19" s="23" t="str">
        <f t="shared" si="13"/>
        <v/>
      </c>
      <c r="DF19" s="23" t="str">
        <f t="shared" si="14"/>
        <v/>
      </c>
      <c r="DG19" s="23" t="str">
        <f t="shared" si="15"/>
        <v/>
      </c>
      <c r="DH19" s="23" t="str">
        <f t="shared" si="16"/>
        <v/>
      </c>
      <c r="DI19" s="23" t="str">
        <f t="shared" si="17"/>
        <v/>
      </c>
      <c r="DJ19" s="23" t="str">
        <f t="shared" si="18"/>
        <v/>
      </c>
      <c r="DK19" s="23" t="str">
        <f t="shared" si="19"/>
        <v>Menghubungkan ciri pubertas pada laki-laki dan perempuan dengan kesehatan reproduksi</v>
      </c>
      <c r="DL19" s="23" t="str">
        <f t="shared" si="20"/>
        <v xml:space="preserve">Menjelaskan sistem tata surya dan karakteristik anggota tata surya. </v>
      </c>
      <c r="DM19" s="31" t="str">
        <f>IF(DK19="","",LOOKUP(MAX($CV19:$DJ19),KKM!$C$11:$C$14,KKM!$E$11:$E$14)&amp;" "&amp;IPA!DK19&amp;"; "&amp;LOOKUP(MIN(IPA!CV19:DJ19),KKM!$C$11:$C$14,KKM!$E$11:$E$14)&amp;" "&amp;IPA!DL19)</f>
        <v xml:space="preserve">Memiliki kemampuan yang sangat baik dalam  Menghubungkan ciri pubertas pada laki-laki dan perempuan dengan kesehatan reproduksi; Memiliki kemampuan yang baik dalam  Menjelaskan sistem tata surya dan karakteristik anggota tata surya. </v>
      </c>
      <c r="DO19" s="9" t="str">
        <f t="shared" si="21"/>
        <v/>
      </c>
      <c r="DP19" s="9" t="str">
        <f t="shared" si="22"/>
        <v/>
      </c>
      <c r="DQ19" s="9" t="str">
        <f t="shared" si="23"/>
        <v/>
      </c>
      <c r="DR19" s="9">
        <f t="shared" si="24"/>
        <v>90</v>
      </c>
      <c r="DS19" s="9">
        <f t="shared" si="25"/>
        <v>80</v>
      </c>
      <c r="DT19" s="9">
        <f t="shared" si="26"/>
        <v>80</v>
      </c>
      <c r="DU19" s="9" t="str">
        <f t="shared" si="27"/>
        <v/>
      </c>
      <c r="DV19" s="9" t="str">
        <f t="shared" si="28"/>
        <v/>
      </c>
      <c r="DW19" s="9" t="str">
        <f t="shared" si="29"/>
        <v/>
      </c>
      <c r="DX19" s="9" t="str">
        <f t="shared" si="30"/>
        <v/>
      </c>
      <c r="DY19" s="9" t="str">
        <f t="shared" si="31"/>
        <v/>
      </c>
      <c r="DZ19" s="9" t="str">
        <f t="shared" si="32"/>
        <v/>
      </c>
      <c r="EA19" s="9" t="str">
        <f t="shared" si="33"/>
        <v/>
      </c>
      <c r="EB19" s="9" t="str">
        <f t="shared" si="34"/>
        <v/>
      </c>
      <c r="EC19" s="9" t="str">
        <f t="shared" si="35"/>
        <v/>
      </c>
      <c r="ED19" s="9" t="str">
        <f t="shared" si="36"/>
        <v>Menyajikan karya tentang cara menyikapi ciri-ciri pubertas yang dialami</v>
      </c>
      <c r="EE19" s="9" t="str">
        <f t="shared" si="37"/>
        <v xml:space="preserve">Menjelaskan sistem tata surya dan karakteristik anggota tata surya. </v>
      </c>
      <c r="EF19" s="31" t="str">
        <f>IFERROR(LOOKUP(MAX($DO19:$EC19),KKM!$C$11:$C$14,KKM!$F$11:$F$14),"")&amp;IPA!ED19&amp;"; "&amp;IFERROR(LOOKUP(MIN($DO19:$EC19),KKM!$C$11:$C$14,KKM!$F$11:$F$14),"")&amp;IPA!EE19</f>
        <v xml:space="preserve">Sangat terampil dalam Menyajikan karya tentang cara menyikapi ciri-ciri pubertas yang dialami; Terampil dalam Menjelaskan sistem tata surya dan karakteristik anggota tata surya. </v>
      </c>
    </row>
    <row r="20" spans="1:136" ht="47.25" x14ac:dyDescent="0.25">
      <c r="A20" s="2">
        <v>18</v>
      </c>
      <c r="B20" s="3" t="str">
        <f t="shared" ca="1" si="0"/>
        <v>NADIVA</v>
      </c>
      <c r="C20" s="3" t="str">
        <f t="shared" ca="1" si="0"/>
        <v>0084028635</v>
      </c>
      <c r="D20" s="4" t="s">
        <v>206</v>
      </c>
      <c r="E20" s="5">
        <v>90</v>
      </c>
      <c r="F20" s="5"/>
      <c r="G20" s="5"/>
      <c r="H20" s="5"/>
      <c r="I20" s="5"/>
      <c r="J20" s="4" t="s">
        <v>207</v>
      </c>
      <c r="K20" s="5">
        <v>80</v>
      </c>
      <c r="L20" s="5"/>
      <c r="M20" s="5"/>
      <c r="N20" s="5"/>
      <c r="O20" s="5"/>
      <c r="P20" s="4" t="s">
        <v>208</v>
      </c>
      <c r="Q20" s="5">
        <v>80</v>
      </c>
      <c r="R20" s="5"/>
      <c r="S20" s="5"/>
      <c r="T20" s="5"/>
      <c r="U20" s="5"/>
      <c r="V20" s="4" t="s">
        <v>209</v>
      </c>
      <c r="W20" s="5"/>
      <c r="X20" s="5"/>
      <c r="Y20" s="5"/>
      <c r="Z20" s="5">
        <v>90</v>
      </c>
      <c r="AA20" s="5"/>
      <c r="AB20" s="4" t="s">
        <v>207</v>
      </c>
      <c r="AC20" s="5"/>
      <c r="AD20" s="5"/>
      <c r="AE20" s="5"/>
      <c r="AF20" s="5">
        <v>80</v>
      </c>
      <c r="AG20" s="5"/>
      <c r="AH20" s="4" t="s">
        <v>210</v>
      </c>
      <c r="AI20" s="5"/>
      <c r="AJ20" s="5"/>
      <c r="AK20" s="5"/>
      <c r="AL20" s="5">
        <v>80</v>
      </c>
      <c r="AM20" s="5"/>
      <c r="AN20" s="6"/>
      <c r="AO20" s="5"/>
      <c r="AP20" s="5"/>
      <c r="AQ20" s="5"/>
      <c r="AR20" s="5"/>
      <c r="AS20" s="5"/>
      <c r="AT20" s="4"/>
      <c r="AU20" s="5"/>
      <c r="AV20" s="5"/>
      <c r="AW20" s="5"/>
      <c r="AX20" s="5"/>
      <c r="AY20" s="5"/>
      <c r="AZ20" s="4"/>
      <c r="BA20" s="5"/>
      <c r="BB20" s="5"/>
      <c r="BC20" s="5"/>
      <c r="BD20" s="5"/>
      <c r="BE20" s="5"/>
      <c r="BF20" s="4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6">
        <f t="shared" si="2"/>
        <v>83.333333333333329</v>
      </c>
      <c r="CQ20" s="10">
        <f t="shared" si="3"/>
        <v>83.333333333333329</v>
      </c>
      <c r="CR20" s="10" t="str">
        <f t="shared" si="3"/>
        <v/>
      </c>
      <c r="CS20" s="10" t="str">
        <f t="shared" si="3"/>
        <v/>
      </c>
      <c r="CT20" s="10">
        <f t="shared" si="3"/>
        <v>83.333333333333329</v>
      </c>
      <c r="CU20" s="10" t="str">
        <f t="shared" si="3"/>
        <v/>
      </c>
      <c r="CV20" s="21">
        <f t="shared" si="4"/>
        <v>90</v>
      </c>
      <c r="CW20" s="21">
        <f t="shared" si="5"/>
        <v>80</v>
      </c>
      <c r="CX20" s="22">
        <f t="shared" si="6"/>
        <v>80</v>
      </c>
      <c r="CY20" s="22" t="str">
        <f t="shared" si="7"/>
        <v/>
      </c>
      <c r="CZ20" s="22" t="str">
        <f t="shared" si="8"/>
        <v/>
      </c>
      <c r="DA20" s="23" t="str">
        <f t="shared" si="9"/>
        <v/>
      </c>
      <c r="DB20" s="23" t="str">
        <f t="shared" si="10"/>
        <v/>
      </c>
      <c r="DC20" s="23" t="str">
        <f t="shared" si="11"/>
        <v/>
      </c>
      <c r="DD20" s="23" t="str">
        <f t="shared" si="12"/>
        <v/>
      </c>
      <c r="DE20" s="23" t="str">
        <f t="shared" si="13"/>
        <v/>
      </c>
      <c r="DF20" s="23" t="str">
        <f t="shared" si="14"/>
        <v/>
      </c>
      <c r="DG20" s="23" t="str">
        <f t="shared" si="15"/>
        <v/>
      </c>
      <c r="DH20" s="23" t="str">
        <f t="shared" si="16"/>
        <v/>
      </c>
      <c r="DI20" s="23" t="str">
        <f t="shared" si="17"/>
        <v/>
      </c>
      <c r="DJ20" s="23" t="str">
        <f t="shared" si="18"/>
        <v/>
      </c>
      <c r="DK20" s="23" t="str">
        <f t="shared" si="19"/>
        <v>Menghubungkan ciri pubertas pada laki-laki dan perempuan dengan kesehatan reproduksi</v>
      </c>
      <c r="DL20" s="23" t="str">
        <f t="shared" si="20"/>
        <v xml:space="preserve">Menjelaskan sistem tata surya dan karakteristik anggota tata surya. </v>
      </c>
      <c r="DM20" s="31" t="str">
        <f>IF(DK20="","",LOOKUP(MAX($CV20:$DJ20),KKM!$C$11:$C$14,KKM!$E$11:$E$14)&amp;" "&amp;IPA!DK20&amp;"; "&amp;LOOKUP(MIN(IPA!CV20:DJ20),KKM!$C$11:$C$14,KKM!$E$11:$E$14)&amp;" "&amp;IPA!DL20)</f>
        <v xml:space="preserve">Memiliki kemampuan yang sangat baik dalam  Menghubungkan ciri pubertas pada laki-laki dan perempuan dengan kesehatan reproduksi; Memiliki kemampuan yang baik dalam  Menjelaskan sistem tata surya dan karakteristik anggota tata surya. </v>
      </c>
      <c r="DO20" s="9" t="str">
        <f t="shared" si="21"/>
        <v/>
      </c>
      <c r="DP20" s="9" t="str">
        <f t="shared" si="22"/>
        <v/>
      </c>
      <c r="DQ20" s="9" t="str">
        <f t="shared" si="23"/>
        <v/>
      </c>
      <c r="DR20" s="9">
        <f t="shared" si="24"/>
        <v>90</v>
      </c>
      <c r="DS20" s="9">
        <f t="shared" si="25"/>
        <v>80</v>
      </c>
      <c r="DT20" s="9">
        <f t="shared" si="26"/>
        <v>80</v>
      </c>
      <c r="DU20" s="9" t="str">
        <f t="shared" si="27"/>
        <v/>
      </c>
      <c r="DV20" s="9" t="str">
        <f t="shared" si="28"/>
        <v/>
      </c>
      <c r="DW20" s="9" t="str">
        <f t="shared" si="29"/>
        <v/>
      </c>
      <c r="DX20" s="9" t="str">
        <f t="shared" si="30"/>
        <v/>
      </c>
      <c r="DY20" s="9" t="str">
        <f t="shared" si="31"/>
        <v/>
      </c>
      <c r="DZ20" s="9" t="str">
        <f t="shared" si="32"/>
        <v/>
      </c>
      <c r="EA20" s="9" t="str">
        <f t="shared" si="33"/>
        <v/>
      </c>
      <c r="EB20" s="9" t="str">
        <f t="shared" si="34"/>
        <v/>
      </c>
      <c r="EC20" s="9" t="str">
        <f t="shared" si="35"/>
        <v/>
      </c>
      <c r="ED20" s="9" t="str">
        <f t="shared" si="36"/>
        <v>Menyajikan karya tentang cara menyikapi ciri-ciri pubertas yang dialami</v>
      </c>
      <c r="EE20" s="9" t="str">
        <f t="shared" si="37"/>
        <v xml:space="preserve">Menjelaskan sistem tata surya dan karakteristik anggota tata surya. </v>
      </c>
      <c r="EF20" s="31" t="str">
        <f>IFERROR(LOOKUP(MAX($DO20:$EC20),KKM!$C$11:$C$14,KKM!$F$11:$F$14),"")&amp;IPA!ED20&amp;"; "&amp;IFERROR(LOOKUP(MIN($DO20:$EC20),KKM!$C$11:$C$14,KKM!$F$11:$F$14),"")&amp;IPA!EE20</f>
        <v xml:space="preserve">Sangat terampil dalam Menyajikan karya tentang cara menyikapi ciri-ciri pubertas yang dialami; Terampil dalam Menjelaskan sistem tata surya dan karakteristik anggota tata surya. </v>
      </c>
    </row>
    <row r="21" spans="1:136" ht="47.25" x14ac:dyDescent="0.25">
      <c r="A21" s="2">
        <v>19</v>
      </c>
      <c r="B21" s="3" t="str">
        <f t="shared" ca="1" si="0"/>
        <v>NURAINI</v>
      </c>
      <c r="C21" s="3" t="str">
        <f t="shared" ca="1" si="0"/>
        <v>0071301693</v>
      </c>
      <c r="D21" s="4" t="s">
        <v>206</v>
      </c>
      <c r="E21" s="5">
        <v>80</v>
      </c>
      <c r="F21" s="5"/>
      <c r="G21" s="5"/>
      <c r="H21" s="5"/>
      <c r="I21" s="5"/>
      <c r="J21" s="4" t="s">
        <v>207</v>
      </c>
      <c r="K21" s="5">
        <v>80</v>
      </c>
      <c r="L21" s="5"/>
      <c r="M21" s="5"/>
      <c r="N21" s="5"/>
      <c r="O21" s="5"/>
      <c r="P21" s="4" t="s">
        <v>208</v>
      </c>
      <c r="Q21" s="5">
        <v>80</v>
      </c>
      <c r="R21" s="5"/>
      <c r="S21" s="5"/>
      <c r="T21" s="5"/>
      <c r="U21" s="5"/>
      <c r="V21" s="4" t="s">
        <v>209</v>
      </c>
      <c r="W21" s="5"/>
      <c r="X21" s="5"/>
      <c r="Y21" s="5"/>
      <c r="Z21" s="5">
        <v>90</v>
      </c>
      <c r="AA21" s="5"/>
      <c r="AB21" s="4" t="s">
        <v>207</v>
      </c>
      <c r="AC21" s="5"/>
      <c r="AD21" s="5"/>
      <c r="AE21" s="5"/>
      <c r="AF21" s="5">
        <v>80</v>
      </c>
      <c r="AG21" s="5"/>
      <c r="AH21" s="4" t="s">
        <v>210</v>
      </c>
      <c r="AI21" s="5"/>
      <c r="AJ21" s="5"/>
      <c r="AK21" s="5"/>
      <c r="AL21" s="5">
        <v>80</v>
      </c>
      <c r="AM21" s="5"/>
      <c r="AN21" s="6"/>
      <c r="AO21" s="5"/>
      <c r="AP21" s="5"/>
      <c r="AQ21" s="5"/>
      <c r="AR21" s="5"/>
      <c r="AS21" s="5"/>
      <c r="AT21" s="4"/>
      <c r="AU21" s="5"/>
      <c r="AV21" s="5"/>
      <c r="AW21" s="5"/>
      <c r="AX21" s="5"/>
      <c r="AY21" s="5"/>
      <c r="AZ21" s="4"/>
      <c r="BA21" s="5"/>
      <c r="BB21" s="5"/>
      <c r="BC21" s="5"/>
      <c r="BD21" s="5"/>
      <c r="BE21" s="5"/>
      <c r="BF21" s="4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6">
        <f t="shared" si="2"/>
        <v>80</v>
      </c>
      <c r="CQ21" s="10">
        <f t="shared" si="3"/>
        <v>80</v>
      </c>
      <c r="CR21" s="10" t="str">
        <f t="shared" si="3"/>
        <v/>
      </c>
      <c r="CS21" s="10" t="str">
        <f t="shared" si="3"/>
        <v/>
      </c>
      <c r="CT21" s="10">
        <f t="shared" si="3"/>
        <v>83.333333333333329</v>
      </c>
      <c r="CU21" s="10" t="str">
        <f t="shared" si="3"/>
        <v/>
      </c>
      <c r="CV21" s="21">
        <f t="shared" si="4"/>
        <v>80</v>
      </c>
      <c r="CW21" s="21">
        <f t="shared" si="5"/>
        <v>80</v>
      </c>
      <c r="CX21" s="22">
        <f t="shared" si="6"/>
        <v>80</v>
      </c>
      <c r="CY21" s="22" t="str">
        <f t="shared" si="7"/>
        <v/>
      </c>
      <c r="CZ21" s="22" t="str">
        <f t="shared" si="8"/>
        <v/>
      </c>
      <c r="DA21" s="23" t="str">
        <f t="shared" si="9"/>
        <v/>
      </c>
      <c r="DB21" s="23" t="str">
        <f t="shared" si="10"/>
        <v/>
      </c>
      <c r="DC21" s="23" t="str">
        <f t="shared" si="11"/>
        <v/>
      </c>
      <c r="DD21" s="23" t="str">
        <f t="shared" si="12"/>
        <v/>
      </c>
      <c r="DE21" s="23" t="str">
        <f t="shared" si="13"/>
        <v/>
      </c>
      <c r="DF21" s="23" t="str">
        <f t="shared" si="14"/>
        <v/>
      </c>
      <c r="DG21" s="23" t="str">
        <f t="shared" si="15"/>
        <v/>
      </c>
      <c r="DH21" s="23" t="str">
        <f t="shared" si="16"/>
        <v/>
      </c>
      <c r="DI21" s="23" t="str">
        <f t="shared" si="17"/>
        <v/>
      </c>
      <c r="DJ21" s="23" t="str">
        <f t="shared" si="18"/>
        <v/>
      </c>
      <c r="DK21" s="23" t="str">
        <f t="shared" si="19"/>
        <v>Menghubungkan ciri pubertas pada laki-laki dan perempuan dengan kesehatan reproduksi</v>
      </c>
      <c r="DL21" s="23" t="str">
        <f t="shared" si="20"/>
        <v>Menghubungkan ciri pubertas pada laki-laki dan perempuan dengan kesehatan reproduksi</v>
      </c>
      <c r="DM21" s="31" t="str">
        <f>IF(DK21="","",LOOKUP(MAX($CV21:$DJ21),KKM!$C$11:$C$14,KKM!$E$11:$E$14)&amp;" "&amp;IPA!DK21&amp;"; "&amp;LOOKUP(MIN(IPA!CV21:DJ21),KKM!$C$11:$C$14,KKM!$E$11:$E$14)&amp;" "&amp;IPA!DL21)</f>
        <v>Memiliki kemampuan yang baik dalam  Menghubungkan ciri pubertas pada laki-laki dan perempuan dengan kesehatan reproduksi; Memiliki kemampuan yang baik dalam  Menghubungkan ciri pubertas pada laki-laki dan perempuan dengan kesehatan reproduksi</v>
      </c>
      <c r="DO21" s="9" t="str">
        <f t="shared" si="21"/>
        <v/>
      </c>
      <c r="DP21" s="9" t="str">
        <f t="shared" si="22"/>
        <v/>
      </c>
      <c r="DQ21" s="9" t="str">
        <f t="shared" si="23"/>
        <v/>
      </c>
      <c r="DR21" s="9">
        <f t="shared" si="24"/>
        <v>90</v>
      </c>
      <c r="DS21" s="9">
        <f t="shared" si="25"/>
        <v>80</v>
      </c>
      <c r="DT21" s="9">
        <f t="shared" si="26"/>
        <v>80</v>
      </c>
      <c r="DU21" s="9" t="str">
        <f t="shared" si="27"/>
        <v/>
      </c>
      <c r="DV21" s="9" t="str">
        <f t="shared" si="28"/>
        <v/>
      </c>
      <c r="DW21" s="9" t="str">
        <f t="shared" si="29"/>
        <v/>
      </c>
      <c r="DX21" s="9" t="str">
        <f t="shared" si="30"/>
        <v/>
      </c>
      <c r="DY21" s="9" t="str">
        <f t="shared" si="31"/>
        <v/>
      </c>
      <c r="DZ21" s="9" t="str">
        <f t="shared" si="32"/>
        <v/>
      </c>
      <c r="EA21" s="9" t="str">
        <f t="shared" si="33"/>
        <v/>
      </c>
      <c r="EB21" s="9" t="str">
        <f t="shared" si="34"/>
        <v/>
      </c>
      <c r="EC21" s="9" t="str">
        <f t="shared" si="35"/>
        <v/>
      </c>
      <c r="ED21" s="9" t="str">
        <f t="shared" si="36"/>
        <v>Menyajikan karya tentang cara menyikapi ciri-ciri pubertas yang dialami</v>
      </c>
      <c r="EE21" s="9" t="str">
        <f t="shared" si="37"/>
        <v xml:space="preserve">Menjelaskan sistem tata surya dan karakteristik anggota tata surya. </v>
      </c>
      <c r="EF21" s="31" t="str">
        <f>IFERROR(LOOKUP(MAX($DO21:$EC21),KKM!$C$11:$C$14,KKM!$F$11:$F$14),"")&amp;IPA!ED21&amp;"; "&amp;IFERROR(LOOKUP(MIN($DO21:$EC21),KKM!$C$11:$C$14,KKM!$F$11:$F$14),"")&amp;IPA!EE21</f>
        <v xml:space="preserve">Sangat terampil dalam Menyajikan karya tentang cara menyikapi ciri-ciri pubertas yang dialami; Terampil dalam Menjelaskan sistem tata surya dan karakteristik anggota tata surya. </v>
      </c>
    </row>
    <row r="22" spans="1:136" ht="47.25" x14ac:dyDescent="0.25">
      <c r="A22" s="2">
        <v>20</v>
      </c>
      <c r="B22" s="3" t="str">
        <f t="shared" ca="1" si="0"/>
        <v>NURUL KAMILA</v>
      </c>
      <c r="C22" s="3" t="str">
        <f t="shared" ca="1" si="0"/>
        <v>0086950510</v>
      </c>
      <c r="D22" s="4" t="s">
        <v>206</v>
      </c>
      <c r="E22" s="5">
        <v>70</v>
      </c>
      <c r="F22" s="5"/>
      <c r="G22" s="5"/>
      <c r="H22" s="5"/>
      <c r="I22" s="5"/>
      <c r="J22" s="4" t="s">
        <v>207</v>
      </c>
      <c r="K22" s="5">
        <v>80</v>
      </c>
      <c r="L22" s="5"/>
      <c r="M22" s="5"/>
      <c r="N22" s="5"/>
      <c r="O22" s="5"/>
      <c r="P22" s="4" t="s">
        <v>208</v>
      </c>
      <c r="Q22" s="5">
        <v>80</v>
      </c>
      <c r="R22" s="5"/>
      <c r="S22" s="5"/>
      <c r="T22" s="5"/>
      <c r="U22" s="5"/>
      <c r="V22" s="4" t="s">
        <v>209</v>
      </c>
      <c r="W22" s="5"/>
      <c r="X22" s="5"/>
      <c r="Y22" s="5"/>
      <c r="Z22" s="5">
        <v>90</v>
      </c>
      <c r="AA22" s="5"/>
      <c r="AB22" s="4" t="s">
        <v>207</v>
      </c>
      <c r="AC22" s="5"/>
      <c r="AD22" s="5"/>
      <c r="AE22" s="5"/>
      <c r="AF22" s="5">
        <v>80</v>
      </c>
      <c r="AG22" s="5"/>
      <c r="AH22" s="4" t="s">
        <v>210</v>
      </c>
      <c r="AI22" s="5"/>
      <c r="AJ22" s="5"/>
      <c r="AK22" s="5"/>
      <c r="AL22" s="5">
        <v>80</v>
      </c>
      <c r="AM22" s="5"/>
      <c r="AN22" s="6"/>
      <c r="AO22" s="5"/>
      <c r="AP22" s="5"/>
      <c r="AQ22" s="5"/>
      <c r="AR22" s="5"/>
      <c r="AS22" s="5"/>
      <c r="AT22" s="4"/>
      <c r="AU22" s="5"/>
      <c r="AV22" s="5"/>
      <c r="AW22" s="5"/>
      <c r="AX22" s="5"/>
      <c r="AY22" s="5"/>
      <c r="AZ22" s="4"/>
      <c r="BA22" s="5"/>
      <c r="BB22" s="5"/>
      <c r="BC22" s="5"/>
      <c r="BD22" s="5"/>
      <c r="BE22" s="5"/>
      <c r="BF22" s="4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6">
        <f t="shared" si="2"/>
        <v>76.666666666666671</v>
      </c>
      <c r="CQ22" s="10">
        <f t="shared" si="3"/>
        <v>76.666666666666671</v>
      </c>
      <c r="CR22" s="10" t="str">
        <f t="shared" si="3"/>
        <v/>
      </c>
      <c r="CS22" s="10" t="str">
        <f t="shared" si="3"/>
        <v/>
      </c>
      <c r="CT22" s="10">
        <f t="shared" si="3"/>
        <v>83.333333333333329</v>
      </c>
      <c r="CU22" s="10" t="str">
        <f t="shared" si="3"/>
        <v/>
      </c>
      <c r="CV22" s="21">
        <f t="shared" si="4"/>
        <v>70</v>
      </c>
      <c r="CW22" s="21">
        <f t="shared" si="5"/>
        <v>80</v>
      </c>
      <c r="CX22" s="22">
        <f t="shared" si="6"/>
        <v>80</v>
      </c>
      <c r="CY22" s="22" t="str">
        <f t="shared" si="7"/>
        <v/>
      </c>
      <c r="CZ22" s="22" t="str">
        <f t="shared" si="8"/>
        <v/>
      </c>
      <c r="DA22" s="23" t="str">
        <f t="shared" si="9"/>
        <v/>
      </c>
      <c r="DB22" s="23" t="str">
        <f t="shared" si="10"/>
        <v/>
      </c>
      <c r="DC22" s="23" t="str">
        <f t="shared" si="11"/>
        <v/>
      </c>
      <c r="DD22" s="23" t="str">
        <f t="shared" si="12"/>
        <v/>
      </c>
      <c r="DE22" s="23" t="str">
        <f t="shared" si="13"/>
        <v/>
      </c>
      <c r="DF22" s="23" t="str">
        <f t="shared" si="14"/>
        <v/>
      </c>
      <c r="DG22" s="23" t="str">
        <f t="shared" si="15"/>
        <v/>
      </c>
      <c r="DH22" s="23" t="str">
        <f t="shared" si="16"/>
        <v/>
      </c>
      <c r="DI22" s="23" t="str">
        <f t="shared" si="17"/>
        <v/>
      </c>
      <c r="DJ22" s="23" t="str">
        <f t="shared" si="18"/>
        <v/>
      </c>
      <c r="DK22" s="23" t="str">
        <f t="shared" si="19"/>
        <v xml:space="preserve">Menjelaskan sistem tata surya dan karakteristik anggota tata surya. </v>
      </c>
      <c r="DL22" s="23" t="str">
        <f t="shared" si="20"/>
        <v>Menghubungkan ciri pubertas pada laki-laki dan perempuan dengan kesehatan reproduksi</v>
      </c>
      <c r="DM22" s="31" t="str">
        <f>IF(DK22="","",LOOKUP(MAX($CV22:$DJ22),KKM!$C$11:$C$14,KKM!$E$11:$E$14)&amp;" "&amp;IPA!DK22&amp;"; "&amp;LOOKUP(MIN(IPA!CV22:DJ22),KKM!$C$11:$C$14,KKM!$E$11:$E$14)&amp;" "&amp;IPA!DL22)</f>
        <v>Memiliki kemampuan yang baik dalam  Menjelaskan sistem tata surya dan karakteristik anggota tata surya. ; Memiliki kemampuan yang cukup baik dalam  Menghubungkan ciri pubertas pada laki-laki dan perempuan dengan kesehatan reproduksi</v>
      </c>
      <c r="DO22" s="9" t="str">
        <f t="shared" si="21"/>
        <v/>
      </c>
      <c r="DP22" s="9" t="str">
        <f t="shared" si="22"/>
        <v/>
      </c>
      <c r="DQ22" s="9" t="str">
        <f t="shared" si="23"/>
        <v/>
      </c>
      <c r="DR22" s="9">
        <f t="shared" si="24"/>
        <v>90</v>
      </c>
      <c r="DS22" s="9">
        <f t="shared" si="25"/>
        <v>80</v>
      </c>
      <c r="DT22" s="9">
        <f t="shared" si="26"/>
        <v>80</v>
      </c>
      <c r="DU22" s="9" t="str">
        <f t="shared" si="27"/>
        <v/>
      </c>
      <c r="DV22" s="9" t="str">
        <f t="shared" si="28"/>
        <v/>
      </c>
      <c r="DW22" s="9" t="str">
        <f t="shared" si="29"/>
        <v/>
      </c>
      <c r="DX22" s="9" t="str">
        <f t="shared" si="30"/>
        <v/>
      </c>
      <c r="DY22" s="9" t="str">
        <f t="shared" si="31"/>
        <v/>
      </c>
      <c r="DZ22" s="9" t="str">
        <f t="shared" si="32"/>
        <v/>
      </c>
      <c r="EA22" s="9" t="str">
        <f t="shared" si="33"/>
        <v/>
      </c>
      <c r="EB22" s="9" t="str">
        <f t="shared" si="34"/>
        <v/>
      </c>
      <c r="EC22" s="9" t="str">
        <f t="shared" si="35"/>
        <v/>
      </c>
      <c r="ED22" s="9" t="str">
        <f t="shared" si="36"/>
        <v>Menyajikan karya tentang cara menyikapi ciri-ciri pubertas yang dialami</v>
      </c>
      <c r="EE22" s="9" t="str">
        <f t="shared" si="37"/>
        <v xml:space="preserve">Menjelaskan sistem tata surya dan karakteristik anggota tata surya. </v>
      </c>
      <c r="EF22" s="31" t="str">
        <f>IFERROR(LOOKUP(MAX($DO22:$EC22),KKM!$C$11:$C$14,KKM!$F$11:$F$14),"")&amp;IPA!ED22&amp;"; "&amp;IFERROR(LOOKUP(MIN($DO22:$EC22),KKM!$C$11:$C$14,KKM!$F$11:$F$14),"")&amp;IPA!EE22</f>
        <v xml:space="preserve">Sangat terampil dalam Menyajikan karya tentang cara menyikapi ciri-ciri pubertas yang dialami; Terampil dalam Menjelaskan sistem tata surya dan karakteristik anggota tata surya. </v>
      </c>
    </row>
    <row r="23" spans="1:136" ht="47.25" x14ac:dyDescent="0.25">
      <c r="A23" s="2">
        <v>21</v>
      </c>
      <c r="B23" s="3" t="str">
        <f t="shared" ca="1" si="0"/>
        <v>NURUL NATASYA</v>
      </c>
      <c r="C23" s="3" t="str">
        <f t="shared" ca="1" si="0"/>
        <v>0093001597</v>
      </c>
      <c r="D23" s="4" t="s">
        <v>206</v>
      </c>
      <c r="E23" s="5">
        <v>70</v>
      </c>
      <c r="F23" s="5"/>
      <c r="G23" s="5"/>
      <c r="H23" s="5"/>
      <c r="I23" s="5"/>
      <c r="J23" s="4" t="s">
        <v>207</v>
      </c>
      <c r="K23" s="5">
        <v>80</v>
      </c>
      <c r="L23" s="5"/>
      <c r="M23" s="5"/>
      <c r="N23" s="5"/>
      <c r="O23" s="5"/>
      <c r="P23" s="4" t="s">
        <v>208</v>
      </c>
      <c r="Q23" s="5">
        <v>80</v>
      </c>
      <c r="R23" s="5"/>
      <c r="S23" s="5"/>
      <c r="T23" s="5"/>
      <c r="U23" s="5"/>
      <c r="V23" s="4" t="s">
        <v>209</v>
      </c>
      <c r="W23" s="5"/>
      <c r="X23" s="5"/>
      <c r="Y23" s="5"/>
      <c r="Z23" s="5">
        <v>90</v>
      </c>
      <c r="AA23" s="5"/>
      <c r="AB23" s="4" t="s">
        <v>207</v>
      </c>
      <c r="AC23" s="5"/>
      <c r="AD23" s="5"/>
      <c r="AE23" s="5"/>
      <c r="AF23" s="5">
        <v>80</v>
      </c>
      <c r="AG23" s="5"/>
      <c r="AH23" s="4" t="s">
        <v>210</v>
      </c>
      <c r="AI23" s="5"/>
      <c r="AJ23" s="5"/>
      <c r="AK23" s="5"/>
      <c r="AL23" s="5">
        <v>80</v>
      </c>
      <c r="AM23" s="5"/>
      <c r="AN23" s="6"/>
      <c r="AO23" s="5"/>
      <c r="AP23" s="5"/>
      <c r="AQ23" s="5"/>
      <c r="AR23" s="5"/>
      <c r="AS23" s="5"/>
      <c r="AT23" s="4"/>
      <c r="AU23" s="5"/>
      <c r="AV23" s="5"/>
      <c r="AW23" s="5"/>
      <c r="AX23" s="5"/>
      <c r="AY23" s="5"/>
      <c r="AZ23" s="4"/>
      <c r="BA23" s="5"/>
      <c r="BB23" s="5"/>
      <c r="BC23" s="5"/>
      <c r="BD23" s="5"/>
      <c r="BE23" s="5"/>
      <c r="BF23" s="4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6">
        <f t="shared" si="2"/>
        <v>76.666666666666671</v>
      </c>
      <c r="CQ23" s="10">
        <f t="shared" si="3"/>
        <v>76.666666666666671</v>
      </c>
      <c r="CR23" s="10" t="str">
        <f t="shared" si="3"/>
        <v/>
      </c>
      <c r="CS23" s="10" t="str">
        <f t="shared" si="3"/>
        <v/>
      </c>
      <c r="CT23" s="10">
        <f t="shared" si="3"/>
        <v>83.333333333333329</v>
      </c>
      <c r="CU23" s="10" t="str">
        <f t="shared" si="3"/>
        <v/>
      </c>
      <c r="CV23" s="21">
        <f t="shared" si="4"/>
        <v>70</v>
      </c>
      <c r="CW23" s="21">
        <f t="shared" si="5"/>
        <v>80</v>
      </c>
      <c r="CX23" s="22">
        <f t="shared" si="6"/>
        <v>80</v>
      </c>
      <c r="CY23" s="22" t="str">
        <f t="shared" si="7"/>
        <v/>
      </c>
      <c r="CZ23" s="22" t="str">
        <f t="shared" si="8"/>
        <v/>
      </c>
      <c r="DA23" s="23" t="str">
        <f t="shared" si="9"/>
        <v/>
      </c>
      <c r="DB23" s="23" t="str">
        <f t="shared" si="10"/>
        <v/>
      </c>
      <c r="DC23" s="23" t="str">
        <f t="shared" si="11"/>
        <v/>
      </c>
      <c r="DD23" s="23" t="str">
        <f t="shared" si="12"/>
        <v/>
      </c>
      <c r="DE23" s="23" t="str">
        <f t="shared" si="13"/>
        <v/>
      </c>
      <c r="DF23" s="23" t="str">
        <f t="shared" si="14"/>
        <v/>
      </c>
      <c r="DG23" s="23" t="str">
        <f t="shared" si="15"/>
        <v/>
      </c>
      <c r="DH23" s="23" t="str">
        <f t="shared" si="16"/>
        <v/>
      </c>
      <c r="DI23" s="23" t="str">
        <f t="shared" si="17"/>
        <v/>
      </c>
      <c r="DJ23" s="23" t="str">
        <f t="shared" si="18"/>
        <v/>
      </c>
      <c r="DK23" s="23" t="str">
        <f t="shared" si="19"/>
        <v xml:space="preserve">Menjelaskan sistem tata surya dan karakteristik anggota tata surya. </v>
      </c>
      <c r="DL23" s="23" t="str">
        <f t="shared" si="20"/>
        <v>Menghubungkan ciri pubertas pada laki-laki dan perempuan dengan kesehatan reproduksi</v>
      </c>
      <c r="DM23" s="31" t="str">
        <f>IF(DK23="","",LOOKUP(MAX($CV23:$DJ23),KKM!$C$11:$C$14,KKM!$E$11:$E$14)&amp;" "&amp;IPA!DK23&amp;"; "&amp;LOOKUP(MIN(IPA!CV23:DJ23),KKM!$C$11:$C$14,KKM!$E$11:$E$14)&amp;" "&amp;IPA!DL23)</f>
        <v>Memiliki kemampuan yang baik dalam  Menjelaskan sistem tata surya dan karakteristik anggota tata surya. ; Memiliki kemampuan yang cukup baik dalam  Menghubungkan ciri pubertas pada laki-laki dan perempuan dengan kesehatan reproduksi</v>
      </c>
      <c r="DO23" s="9" t="str">
        <f t="shared" si="21"/>
        <v/>
      </c>
      <c r="DP23" s="9" t="str">
        <f t="shared" si="22"/>
        <v/>
      </c>
      <c r="DQ23" s="9" t="str">
        <f t="shared" si="23"/>
        <v/>
      </c>
      <c r="DR23" s="9">
        <f t="shared" si="24"/>
        <v>90</v>
      </c>
      <c r="DS23" s="9">
        <f t="shared" si="25"/>
        <v>80</v>
      </c>
      <c r="DT23" s="9">
        <f t="shared" si="26"/>
        <v>80</v>
      </c>
      <c r="DU23" s="9" t="str">
        <f t="shared" si="27"/>
        <v/>
      </c>
      <c r="DV23" s="9" t="str">
        <f t="shared" si="28"/>
        <v/>
      </c>
      <c r="DW23" s="9" t="str">
        <f t="shared" si="29"/>
        <v/>
      </c>
      <c r="DX23" s="9" t="str">
        <f t="shared" si="30"/>
        <v/>
      </c>
      <c r="DY23" s="9" t="str">
        <f t="shared" si="31"/>
        <v/>
      </c>
      <c r="DZ23" s="9" t="str">
        <f t="shared" si="32"/>
        <v/>
      </c>
      <c r="EA23" s="9" t="str">
        <f t="shared" si="33"/>
        <v/>
      </c>
      <c r="EB23" s="9" t="str">
        <f t="shared" si="34"/>
        <v/>
      </c>
      <c r="EC23" s="9" t="str">
        <f t="shared" si="35"/>
        <v/>
      </c>
      <c r="ED23" s="9" t="str">
        <f t="shared" si="36"/>
        <v>Menyajikan karya tentang cara menyikapi ciri-ciri pubertas yang dialami</v>
      </c>
      <c r="EE23" s="9" t="str">
        <f t="shared" si="37"/>
        <v xml:space="preserve">Menjelaskan sistem tata surya dan karakteristik anggota tata surya. </v>
      </c>
      <c r="EF23" s="31" t="str">
        <f>IFERROR(LOOKUP(MAX($DO23:$EC23),KKM!$C$11:$C$14,KKM!$F$11:$F$14),"")&amp;IPA!ED23&amp;"; "&amp;IFERROR(LOOKUP(MIN($DO23:$EC23),KKM!$C$11:$C$14,KKM!$F$11:$F$14),"")&amp;IPA!EE23</f>
        <v xml:space="preserve">Sangat terampil dalam Menyajikan karya tentang cara menyikapi ciri-ciri pubertas yang dialami; Terampil dalam Menjelaskan sistem tata surya dan karakteristik anggota tata surya. </v>
      </c>
    </row>
    <row r="24" spans="1:136" ht="47.25" x14ac:dyDescent="0.25">
      <c r="A24" s="2">
        <v>22</v>
      </c>
      <c r="B24" s="3" t="str">
        <f t="shared" ca="1" si="0"/>
        <v>RONI ANDIKA</v>
      </c>
      <c r="C24" s="3" t="str">
        <f t="shared" ca="1" si="0"/>
        <v>0083565802</v>
      </c>
      <c r="D24" s="4" t="s">
        <v>206</v>
      </c>
      <c r="E24" s="5">
        <v>80</v>
      </c>
      <c r="F24" s="5"/>
      <c r="G24" s="5"/>
      <c r="H24" s="5"/>
      <c r="I24" s="5"/>
      <c r="J24" s="4" t="s">
        <v>207</v>
      </c>
      <c r="K24" s="5">
        <v>80</v>
      </c>
      <c r="L24" s="5"/>
      <c r="M24" s="5"/>
      <c r="N24" s="5"/>
      <c r="O24" s="5"/>
      <c r="P24" s="4" t="s">
        <v>208</v>
      </c>
      <c r="Q24" s="5">
        <v>80</v>
      </c>
      <c r="R24" s="5"/>
      <c r="S24" s="5"/>
      <c r="T24" s="5"/>
      <c r="U24" s="5"/>
      <c r="V24" s="4" t="s">
        <v>209</v>
      </c>
      <c r="W24" s="5"/>
      <c r="X24" s="5"/>
      <c r="Y24" s="5"/>
      <c r="Z24" s="5">
        <v>90</v>
      </c>
      <c r="AA24" s="5"/>
      <c r="AB24" s="4" t="s">
        <v>207</v>
      </c>
      <c r="AC24" s="5"/>
      <c r="AD24" s="5"/>
      <c r="AE24" s="5"/>
      <c r="AF24" s="5">
        <v>80</v>
      </c>
      <c r="AG24" s="5"/>
      <c r="AH24" s="4" t="s">
        <v>210</v>
      </c>
      <c r="AI24" s="5"/>
      <c r="AJ24" s="5"/>
      <c r="AK24" s="5"/>
      <c r="AL24" s="5">
        <v>80</v>
      </c>
      <c r="AM24" s="5"/>
      <c r="AN24" s="6"/>
      <c r="AO24" s="5"/>
      <c r="AP24" s="5"/>
      <c r="AQ24" s="5"/>
      <c r="AR24" s="5"/>
      <c r="AS24" s="5"/>
      <c r="AT24" s="4"/>
      <c r="AU24" s="5"/>
      <c r="AV24" s="5"/>
      <c r="AW24" s="5"/>
      <c r="AX24" s="5"/>
      <c r="AY24" s="5"/>
      <c r="AZ24" s="4"/>
      <c r="BA24" s="5"/>
      <c r="BB24" s="5"/>
      <c r="BC24" s="5"/>
      <c r="BD24" s="5"/>
      <c r="BE24" s="5"/>
      <c r="BF24" s="4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6">
        <f t="shared" si="2"/>
        <v>80</v>
      </c>
      <c r="CQ24" s="10">
        <f t="shared" si="3"/>
        <v>80</v>
      </c>
      <c r="CR24" s="10" t="str">
        <f t="shared" si="3"/>
        <v/>
      </c>
      <c r="CS24" s="10" t="str">
        <f t="shared" si="3"/>
        <v/>
      </c>
      <c r="CT24" s="10">
        <f t="shared" si="3"/>
        <v>83.333333333333329</v>
      </c>
      <c r="CU24" s="10" t="str">
        <f t="shared" si="3"/>
        <v/>
      </c>
      <c r="CV24" s="21">
        <f t="shared" si="4"/>
        <v>80</v>
      </c>
      <c r="CW24" s="21">
        <f t="shared" si="5"/>
        <v>80</v>
      </c>
      <c r="CX24" s="22">
        <f t="shared" si="6"/>
        <v>80</v>
      </c>
      <c r="CY24" s="22" t="str">
        <f t="shared" si="7"/>
        <v/>
      </c>
      <c r="CZ24" s="22" t="str">
        <f t="shared" si="8"/>
        <v/>
      </c>
      <c r="DA24" s="23" t="str">
        <f t="shared" si="9"/>
        <v/>
      </c>
      <c r="DB24" s="23" t="str">
        <f t="shared" si="10"/>
        <v/>
      </c>
      <c r="DC24" s="23" t="str">
        <f t="shared" si="11"/>
        <v/>
      </c>
      <c r="DD24" s="23" t="str">
        <f t="shared" si="12"/>
        <v/>
      </c>
      <c r="DE24" s="23" t="str">
        <f t="shared" si="13"/>
        <v/>
      </c>
      <c r="DF24" s="23" t="str">
        <f t="shared" si="14"/>
        <v/>
      </c>
      <c r="DG24" s="23" t="str">
        <f t="shared" si="15"/>
        <v/>
      </c>
      <c r="DH24" s="23" t="str">
        <f t="shared" si="16"/>
        <v/>
      </c>
      <c r="DI24" s="23" t="str">
        <f t="shared" si="17"/>
        <v/>
      </c>
      <c r="DJ24" s="23" t="str">
        <f t="shared" si="18"/>
        <v/>
      </c>
      <c r="DK24" s="23" t="str">
        <f t="shared" si="19"/>
        <v>Menghubungkan ciri pubertas pada laki-laki dan perempuan dengan kesehatan reproduksi</v>
      </c>
      <c r="DL24" s="23" t="str">
        <f t="shared" si="20"/>
        <v>Menghubungkan ciri pubertas pada laki-laki dan perempuan dengan kesehatan reproduksi</v>
      </c>
      <c r="DM24" s="31" t="str">
        <f>IF(DK24="","",LOOKUP(MAX($CV24:$DJ24),KKM!$C$11:$C$14,KKM!$E$11:$E$14)&amp;" "&amp;IPA!DK24&amp;"; "&amp;LOOKUP(MIN(IPA!CV24:DJ24),KKM!$C$11:$C$14,KKM!$E$11:$E$14)&amp;" "&amp;IPA!DL24)</f>
        <v>Memiliki kemampuan yang baik dalam  Menghubungkan ciri pubertas pada laki-laki dan perempuan dengan kesehatan reproduksi; Memiliki kemampuan yang baik dalam  Menghubungkan ciri pubertas pada laki-laki dan perempuan dengan kesehatan reproduksi</v>
      </c>
      <c r="DO24" s="9" t="str">
        <f t="shared" si="21"/>
        <v/>
      </c>
      <c r="DP24" s="9" t="str">
        <f t="shared" si="22"/>
        <v/>
      </c>
      <c r="DQ24" s="9" t="str">
        <f t="shared" si="23"/>
        <v/>
      </c>
      <c r="DR24" s="9">
        <f t="shared" si="24"/>
        <v>90</v>
      </c>
      <c r="DS24" s="9">
        <f t="shared" si="25"/>
        <v>80</v>
      </c>
      <c r="DT24" s="9">
        <f t="shared" si="26"/>
        <v>80</v>
      </c>
      <c r="DU24" s="9" t="str">
        <f t="shared" si="27"/>
        <v/>
      </c>
      <c r="DV24" s="9" t="str">
        <f t="shared" si="28"/>
        <v/>
      </c>
      <c r="DW24" s="9" t="str">
        <f t="shared" si="29"/>
        <v/>
      </c>
      <c r="DX24" s="9" t="str">
        <f t="shared" si="30"/>
        <v/>
      </c>
      <c r="DY24" s="9" t="str">
        <f t="shared" si="31"/>
        <v/>
      </c>
      <c r="DZ24" s="9" t="str">
        <f t="shared" si="32"/>
        <v/>
      </c>
      <c r="EA24" s="9" t="str">
        <f t="shared" si="33"/>
        <v/>
      </c>
      <c r="EB24" s="9" t="str">
        <f t="shared" si="34"/>
        <v/>
      </c>
      <c r="EC24" s="9" t="str">
        <f t="shared" si="35"/>
        <v/>
      </c>
      <c r="ED24" s="9" t="str">
        <f t="shared" si="36"/>
        <v>Menyajikan karya tentang cara menyikapi ciri-ciri pubertas yang dialami</v>
      </c>
      <c r="EE24" s="9" t="str">
        <f t="shared" si="37"/>
        <v xml:space="preserve">Menjelaskan sistem tata surya dan karakteristik anggota tata surya. </v>
      </c>
      <c r="EF24" s="31" t="str">
        <f>IFERROR(LOOKUP(MAX($DO24:$EC24),KKM!$C$11:$C$14,KKM!$F$11:$F$14),"")&amp;IPA!ED24&amp;"; "&amp;IFERROR(LOOKUP(MIN($DO24:$EC24),KKM!$C$11:$C$14,KKM!$F$11:$F$14),"")&amp;IPA!EE24</f>
        <v xml:space="preserve">Sangat terampil dalam Menyajikan karya tentang cara menyikapi ciri-ciri pubertas yang dialami; Terampil dalam Menjelaskan sistem tata surya dan karakteristik anggota tata surya. </v>
      </c>
    </row>
    <row r="25" spans="1:136" ht="47.25" x14ac:dyDescent="0.25">
      <c r="A25" s="2">
        <v>23</v>
      </c>
      <c r="B25" s="3" t="str">
        <f t="shared" ca="1" si="0"/>
        <v>SAIDUL SYA'BAN</v>
      </c>
      <c r="C25" s="3" t="str">
        <f t="shared" ca="1" si="0"/>
        <v>0074839126</v>
      </c>
      <c r="D25" s="4" t="s">
        <v>206</v>
      </c>
      <c r="E25" s="5">
        <v>70</v>
      </c>
      <c r="F25" s="5"/>
      <c r="G25" s="5"/>
      <c r="H25" s="5"/>
      <c r="I25" s="5"/>
      <c r="J25" s="4" t="s">
        <v>207</v>
      </c>
      <c r="K25" s="5">
        <v>80</v>
      </c>
      <c r="L25" s="5"/>
      <c r="M25" s="5"/>
      <c r="N25" s="5"/>
      <c r="O25" s="5"/>
      <c r="P25" s="4" t="s">
        <v>208</v>
      </c>
      <c r="Q25" s="5">
        <v>80</v>
      </c>
      <c r="R25" s="5"/>
      <c r="S25" s="5"/>
      <c r="T25" s="5"/>
      <c r="U25" s="5"/>
      <c r="V25" s="4" t="s">
        <v>209</v>
      </c>
      <c r="W25" s="5"/>
      <c r="X25" s="5"/>
      <c r="Y25" s="5"/>
      <c r="Z25" s="5">
        <v>90</v>
      </c>
      <c r="AA25" s="5"/>
      <c r="AB25" s="4" t="s">
        <v>207</v>
      </c>
      <c r="AC25" s="5"/>
      <c r="AD25" s="5"/>
      <c r="AE25" s="5"/>
      <c r="AF25" s="5">
        <v>80</v>
      </c>
      <c r="AG25" s="5"/>
      <c r="AH25" s="4" t="s">
        <v>210</v>
      </c>
      <c r="AI25" s="5"/>
      <c r="AJ25" s="5"/>
      <c r="AK25" s="5"/>
      <c r="AL25" s="5">
        <v>80</v>
      </c>
      <c r="AM25" s="5"/>
      <c r="AN25" s="6"/>
      <c r="AO25" s="5"/>
      <c r="AP25" s="5"/>
      <c r="AQ25" s="5"/>
      <c r="AR25" s="5"/>
      <c r="AS25" s="5"/>
      <c r="AT25" s="4"/>
      <c r="AU25" s="5"/>
      <c r="AV25" s="5"/>
      <c r="AW25" s="5"/>
      <c r="AX25" s="5"/>
      <c r="AY25" s="5"/>
      <c r="AZ25" s="4"/>
      <c r="BA25" s="5"/>
      <c r="BB25" s="5"/>
      <c r="BC25" s="5"/>
      <c r="BD25" s="5"/>
      <c r="BE25" s="5"/>
      <c r="BF25" s="4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6">
        <f t="shared" si="2"/>
        <v>76.666666666666671</v>
      </c>
      <c r="CQ25" s="10">
        <f t="shared" si="3"/>
        <v>76.666666666666671</v>
      </c>
      <c r="CR25" s="10" t="str">
        <f t="shared" si="3"/>
        <v/>
      </c>
      <c r="CS25" s="10" t="str">
        <f t="shared" si="3"/>
        <v/>
      </c>
      <c r="CT25" s="10">
        <f t="shared" si="3"/>
        <v>83.333333333333329</v>
      </c>
      <c r="CU25" s="10" t="str">
        <f t="shared" si="3"/>
        <v/>
      </c>
      <c r="CV25" s="21">
        <f t="shared" si="4"/>
        <v>70</v>
      </c>
      <c r="CW25" s="21">
        <f t="shared" si="5"/>
        <v>80</v>
      </c>
      <c r="CX25" s="22">
        <f t="shared" si="6"/>
        <v>80</v>
      </c>
      <c r="CY25" s="22" t="str">
        <f t="shared" si="7"/>
        <v/>
      </c>
      <c r="CZ25" s="22" t="str">
        <f t="shared" si="8"/>
        <v/>
      </c>
      <c r="DA25" s="23" t="str">
        <f t="shared" si="9"/>
        <v/>
      </c>
      <c r="DB25" s="23" t="str">
        <f t="shared" si="10"/>
        <v/>
      </c>
      <c r="DC25" s="23" t="str">
        <f t="shared" si="11"/>
        <v/>
      </c>
      <c r="DD25" s="23" t="str">
        <f t="shared" si="12"/>
        <v/>
      </c>
      <c r="DE25" s="23" t="str">
        <f t="shared" si="13"/>
        <v/>
      </c>
      <c r="DF25" s="23" t="str">
        <f t="shared" si="14"/>
        <v/>
      </c>
      <c r="DG25" s="23" t="str">
        <f t="shared" si="15"/>
        <v/>
      </c>
      <c r="DH25" s="23" t="str">
        <f t="shared" si="16"/>
        <v/>
      </c>
      <c r="DI25" s="23" t="str">
        <f t="shared" si="17"/>
        <v/>
      </c>
      <c r="DJ25" s="23" t="str">
        <f t="shared" si="18"/>
        <v/>
      </c>
      <c r="DK25" s="23" t="str">
        <f t="shared" si="19"/>
        <v xml:space="preserve">Menjelaskan sistem tata surya dan karakteristik anggota tata surya. </v>
      </c>
      <c r="DL25" s="23" t="str">
        <f t="shared" si="20"/>
        <v>Menghubungkan ciri pubertas pada laki-laki dan perempuan dengan kesehatan reproduksi</v>
      </c>
      <c r="DM25" s="31" t="str">
        <f>IF(DK25="","",LOOKUP(MAX($CV25:$DJ25),KKM!$C$11:$C$14,KKM!$E$11:$E$14)&amp;" "&amp;IPA!DK25&amp;"; "&amp;LOOKUP(MIN(IPA!CV25:DJ25),KKM!$C$11:$C$14,KKM!$E$11:$E$14)&amp;" "&amp;IPA!DL25)</f>
        <v>Memiliki kemampuan yang baik dalam  Menjelaskan sistem tata surya dan karakteristik anggota tata surya. ; Memiliki kemampuan yang cukup baik dalam  Menghubungkan ciri pubertas pada laki-laki dan perempuan dengan kesehatan reproduksi</v>
      </c>
      <c r="DO25" s="9" t="str">
        <f t="shared" si="21"/>
        <v/>
      </c>
      <c r="DP25" s="9" t="str">
        <f t="shared" si="22"/>
        <v/>
      </c>
      <c r="DQ25" s="9" t="str">
        <f t="shared" si="23"/>
        <v/>
      </c>
      <c r="DR25" s="9">
        <f t="shared" si="24"/>
        <v>90</v>
      </c>
      <c r="DS25" s="9">
        <f t="shared" si="25"/>
        <v>80</v>
      </c>
      <c r="DT25" s="9">
        <f t="shared" si="26"/>
        <v>80</v>
      </c>
      <c r="DU25" s="9" t="str">
        <f t="shared" si="27"/>
        <v/>
      </c>
      <c r="DV25" s="9" t="str">
        <f t="shared" si="28"/>
        <v/>
      </c>
      <c r="DW25" s="9" t="str">
        <f t="shared" si="29"/>
        <v/>
      </c>
      <c r="DX25" s="9" t="str">
        <f t="shared" si="30"/>
        <v/>
      </c>
      <c r="DY25" s="9" t="str">
        <f t="shared" si="31"/>
        <v/>
      </c>
      <c r="DZ25" s="9" t="str">
        <f t="shared" si="32"/>
        <v/>
      </c>
      <c r="EA25" s="9" t="str">
        <f t="shared" si="33"/>
        <v/>
      </c>
      <c r="EB25" s="9" t="str">
        <f t="shared" si="34"/>
        <v/>
      </c>
      <c r="EC25" s="9" t="str">
        <f t="shared" si="35"/>
        <v/>
      </c>
      <c r="ED25" s="9" t="str">
        <f t="shared" si="36"/>
        <v>Menyajikan karya tentang cara menyikapi ciri-ciri pubertas yang dialami</v>
      </c>
      <c r="EE25" s="9" t="str">
        <f t="shared" si="37"/>
        <v xml:space="preserve">Menjelaskan sistem tata surya dan karakteristik anggota tata surya. </v>
      </c>
      <c r="EF25" s="31" t="str">
        <f>IFERROR(LOOKUP(MAX($DO25:$EC25),KKM!$C$11:$C$14,KKM!$F$11:$F$14),"")&amp;IPA!ED25&amp;"; "&amp;IFERROR(LOOKUP(MIN($DO25:$EC25),KKM!$C$11:$C$14,KKM!$F$11:$F$14),"")&amp;IPA!EE25</f>
        <v xml:space="preserve">Sangat terampil dalam Menyajikan karya tentang cara menyikapi ciri-ciri pubertas yang dialami; Terampil dalam Menjelaskan sistem tata surya dan karakteristik anggota tata surya. </v>
      </c>
    </row>
    <row r="26" spans="1:136" ht="47.25" x14ac:dyDescent="0.25">
      <c r="B26" s="3" t="str">
        <f t="shared" ca="1" si="0"/>
        <v>SYAHIRA ANEILA AZRA</v>
      </c>
      <c r="C26" s="3" t="str">
        <f t="shared" ca="1" si="0"/>
        <v>0083954090</v>
      </c>
      <c r="D26" s="8" t="s">
        <v>206</v>
      </c>
      <c r="E26" s="8">
        <v>70</v>
      </c>
      <c r="J26" s="8" t="s">
        <v>207</v>
      </c>
      <c r="K26" s="8">
        <v>80</v>
      </c>
      <c r="P26" s="8" t="s">
        <v>208</v>
      </c>
      <c r="Q26" s="8">
        <v>80</v>
      </c>
      <c r="V26" s="8" t="s">
        <v>209</v>
      </c>
      <c r="Z26" s="8">
        <v>90</v>
      </c>
      <c r="AB26" s="8" t="s">
        <v>207</v>
      </c>
      <c r="AF26" s="8">
        <v>80</v>
      </c>
      <c r="AH26" s="8" t="s">
        <v>210</v>
      </c>
      <c r="AL26" s="8">
        <v>80</v>
      </c>
      <c r="CP26" s="56">
        <f t="shared" si="2"/>
        <v>76.666666666666671</v>
      </c>
      <c r="CQ26" s="10">
        <f t="shared" si="3"/>
        <v>76.666666666666671</v>
      </c>
      <c r="CR26" s="10" t="str">
        <f t="shared" si="3"/>
        <v/>
      </c>
      <c r="CS26" s="10" t="str">
        <f t="shared" si="3"/>
        <v/>
      </c>
      <c r="CT26" s="10">
        <f t="shared" si="3"/>
        <v>83.333333333333329</v>
      </c>
      <c r="CU26" s="10" t="str">
        <f t="shared" si="3"/>
        <v/>
      </c>
      <c r="CV26" s="21">
        <f t="shared" si="4"/>
        <v>70</v>
      </c>
      <c r="CW26" s="21">
        <f t="shared" si="5"/>
        <v>80</v>
      </c>
      <c r="CX26" s="22">
        <f t="shared" si="6"/>
        <v>80</v>
      </c>
      <c r="CY26" s="22" t="str">
        <f t="shared" si="7"/>
        <v/>
      </c>
      <c r="CZ26" s="22" t="str">
        <f t="shared" si="8"/>
        <v/>
      </c>
      <c r="DA26" s="23" t="str">
        <f t="shared" si="9"/>
        <v/>
      </c>
      <c r="DB26" s="23" t="str">
        <f t="shared" si="10"/>
        <v/>
      </c>
      <c r="DC26" s="23" t="str">
        <f t="shared" si="11"/>
        <v/>
      </c>
      <c r="DD26" s="23" t="str">
        <f t="shared" si="12"/>
        <v/>
      </c>
      <c r="DE26" s="23" t="str">
        <f t="shared" si="13"/>
        <v/>
      </c>
      <c r="DF26" s="23" t="str">
        <f t="shared" si="14"/>
        <v/>
      </c>
      <c r="DG26" s="23" t="str">
        <f t="shared" si="15"/>
        <v/>
      </c>
      <c r="DH26" s="23" t="str">
        <f t="shared" si="16"/>
        <v/>
      </c>
      <c r="DI26" s="23" t="str">
        <f t="shared" si="17"/>
        <v/>
      </c>
      <c r="DJ26" s="23" t="str">
        <f t="shared" si="18"/>
        <v/>
      </c>
      <c r="DK26" s="23" t="str">
        <f t="shared" si="19"/>
        <v xml:space="preserve">Menjelaskan sistem tata surya dan karakteristik anggota tata surya. </v>
      </c>
      <c r="DL26" s="23" t="str">
        <f t="shared" si="20"/>
        <v>Menghubungkan ciri pubertas pada laki-laki dan perempuan dengan kesehatan reproduksi</v>
      </c>
      <c r="DM26" s="31" t="str">
        <f>IF(DK26="","",LOOKUP(MAX($CV26:$DJ26),KKM!$C$11:$C$14,KKM!$E$11:$E$14)&amp;" "&amp;IPA!DK26&amp;"; "&amp;LOOKUP(MIN(IPA!CV26:DJ26),KKM!$C$11:$C$14,KKM!$E$11:$E$14)&amp;" "&amp;IPA!DL26)</f>
        <v>Memiliki kemampuan yang baik dalam  Menjelaskan sistem tata surya dan karakteristik anggota tata surya. ; Memiliki kemampuan yang cukup baik dalam  Menghubungkan ciri pubertas pada laki-laki dan perempuan dengan kesehatan reproduksi</v>
      </c>
      <c r="DO26" s="9" t="str">
        <f t="shared" si="21"/>
        <v/>
      </c>
      <c r="DP26" s="9" t="str">
        <f t="shared" si="22"/>
        <v/>
      </c>
      <c r="DQ26" s="9" t="str">
        <f t="shared" si="23"/>
        <v/>
      </c>
      <c r="DR26" s="9">
        <f t="shared" si="24"/>
        <v>90</v>
      </c>
      <c r="DS26" s="9">
        <f t="shared" si="25"/>
        <v>80</v>
      </c>
      <c r="DT26" s="9">
        <f t="shared" si="26"/>
        <v>80</v>
      </c>
      <c r="DU26" s="9" t="str">
        <f t="shared" si="27"/>
        <v/>
      </c>
      <c r="DV26" s="9" t="str">
        <f t="shared" si="28"/>
        <v/>
      </c>
      <c r="DW26" s="9" t="str">
        <f t="shared" si="29"/>
        <v/>
      </c>
      <c r="DX26" s="9" t="str">
        <f t="shared" si="30"/>
        <v/>
      </c>
      <c r="DY26" s="9" t="str">
        <f t="shared" si="31"/>
        <v/>
      </c>
      <c r="DZ26" s="9" t="str">
        <f t="shared" si="32"/>
        <v/>
      </c>
      <c r="EA26" s="9" t="str">
        <f t="shared" si="33"/>
        <v/>
      </c>
      <c r="EB26" s="9" t="str">
        <f t="shared" si="34"/>
        <v/>
      </c>
      <c r="EC26" s="9" t="str">
        <f t="shared" si="35"/>
        <v/>
      </c>
      <c r="ED26" s="9" t="str">
        <f t="shared" si="36"/>
        <v>Menyajikan karya tentang cara menyikapi ciri-ciri pubertas yang dialami</v>
      </c>
      <c r="EE26" s="9" t="str">
        <f t="shared" si="37"/>
        <v xml:space="preserve">Menjelaskan sistem tata surya dan karakteristik anggota tata surya. </v>
      </c>
      <c r="EF26" s="31" t="str">
        <f>IFERROR(LOOKUP(MAX($DO26:$EC26),KKM!$C$11:$C$14,KKM!$F$11:$F$14),"")&amp;IPA!ED26&amp;"; "&amp;IFERROR(LOOKUP(MIN($DO26:$EC26),KKM!$C$11:$C$14,KKM!$F$11:$F$14),"")&amp;IPA!EE26</f>
        <v xml:space="preserve">Sangat terampil dalam Menyajikan karya tentang cara menyikapi ciri-ciri pubertas yang dialami; Terampil dalam Menjelaskan sistem tata surya dan karakteristik anggota tata surya. </v>
      </c>
    </row>
    <row r="27" spans="1:136" ht="47.25" x14ac:dyDescent="0.25">
      <c r="B27" s="3" t="str">
        <f t="shared" ca="1" si="0"/>
        <v>UMSIYEH</v>
      </c>
      <c r="C27" s="3" t="str">
        <f t="shared" ca="1" si="0"/>
        <v>0071939466</v>
      </c>
      <c r="D27" s="8" t="s">
        <v>206</v>
      </c>
      <c r="E27" s="8">
        <v>70</v>
      </c>
      <c r="J27" s="8" t="s">
        <v>207</v>
      </c>
      <c r="K27" s="8">
        <v>80</v>
      </c>
      <c r="P27" s="8" t="s">
        <v>208</v>
      </c>
      <c r="Q27" s="8">
        <v>80</v>
      </c>
      <c r="V27" s="8" t="s">
        <v>209</v>
      </c>
      <c r="Z27" s="8">
        <v>90</v>
      </c>
      <c r="AB27" s="8" t="s">
        <v>207</v>
      </c>
      <c r="AF27" s="8">
        <v>80</v>
      </c>
      <c r="AH27" s="8" t="s">
        <v>210</v>
      </c>
      <c r="AL27" s="8">
        <v>80</v>
      </c>
      <c r="CP27" s="56">
        <f t="shared" si="2"/>
        <v>76.666666666666671</v>
      </c>
      <c r="CQ27" s="10">
        <f t="shared" ref="CQ27:CU32" si="38">IFERROR(AVERAGEIF($D$2:$CO$2,CQ$2,$D27:$CO27),"")</f>
        <v>76.666666666666671</v>
      </c>
      <c r="CR27" s="10" t="str">
        <f t="shared" si="38"/>
        <v/>
      </c>
      <c r="CS27" s="10" t="str">
        <f t="shared" si="38"/>
        <v/>
      </c>
      <c r="CT27" s="10">
        <f t="shared" si="38"/>
        <v>83.333333333333329</v>
      </c>
      <c r="CU27" s="10" t="str">
        <f t="shared" si="38"/>
        <v/>
      </c>
      <c r="CV27" s="21">
        <f t="shared" si="4"/>
        <v>70</v>
      </c>
      <c r="CW27" s="21">
        <f t="shared" si="5"/>
        <v>80</v>
      </c>
      <c r="CX27" s="22">
        <f t="shared" si="6"/>
        <v>80</v>
      </c>
      <c r="CY27" s="22" t="str">
        <f t="shared" si="7"/>
        <v/>
      </c>
      <c r="CZ27" s="22" t="str">
        <f t="shared" si="8"/>
        <v/>
      </c>
      <c r="DA27" s="23" t="str">
        <f t="shared" si="9"/>
        <v/>
      </c>
      <c r="DB27" s="23" t="str">
        <f t="shared" si="10"/>
        <v/>
      </c>
      <c r="DC27" s="23" t="str">
        <f t="shared" si="11"/>
        <v/>
      </c>
      <c r="DD27" s="23" t="str">
        <f t="shared" si="12"/>
        <v/>
      </c>
      <c r="DE27" s="23" t="str">
        <f t="shared" si="13"/>
        <v/>
      </c>
      <c r="DF27" s="23" t="str">
        <f t="shared" si="14"/>
        <v/>
      </c>
      <c r="DG27" s="23" t="str">
        <f t="shared" si="15"/>
        <v/>
      </c>
      <c r="DH27" s="23" t="str">
        <f t="shared" si="16"/>
        <v/>
      </c>
      <c r="DI27" s="23" t="str">
        <f t="shared" si="17"/>
        <v/>
      </c>
      <c r="DJ27" s="23" t="str">
        <f t="shared" si="18"/>
        <v/>
      </c>
      <c r="DK27" s="23" t="str">
        <f t="shared" si="19"/>
        <v xml:space="preserve">Menjelaskan sistem tata surya dan karakteristik anggota tata surya. </v>
      </c>
      <c r="DL27" s="23" t="str">
        <f t="shared" si="20"/>
        <v>Menghubungkan ciri pubertas pada laki-laki dan perempuan dengan kesehatan reproduksi</v>
      </c>
      <c r="DM27" s="31" t="str">
        <f>IF(DK27="","",LOOKUP(MAX($CV27:$DJ27),KKM!$C$11:$C$14,KKM!$E$11:$E$14)&amp;" "&amp;IPA!DK27&amp;"; "&amp;LOOKUP(MIN(IPA!CV27:DJ27),KKM!$C$11:$C$14,KKM!$E$11:$E$14)&amp;" "&amp;IPA!DL27)</f>
        <v>Memiliki kemampuan yang baik dalam  Menjelaskan sistem tata surya dan karakteristik anggota tata surya. ; Memiliki kemampuan yang cukup baik dalam  Menghubungkan ciri pubertas pada laki-laki dan perempuan dengan kesehatan reproduksi</v>
      </c>
      <c r="DO27" s="9" t="str">
        <f t="shared" si="21"/>
        <v/>
      </c>
      <c r="DP27" s="9" t="str">
        <f t="shared" si="22"/>
        <v/>
      </c>
      <c r="DQ27" s="9" t="str">
        <f t="shared" si="23"/>
        <v/>
      </c>
      <c r="DR27" s="9">
        <f t="shared" si="24"/>
        <v>90</v>
      </c>
      <c r="DS27" s="9">
        <f t="shared" si="25"/>
        <v>80</v>
      </c>
      <c r="DT27" s="9">
        <f t="shared" si="26"/>
        <v>80</v>
      </c>
      <c r="DU27" s="9" t="str">
        <f t="shared" si="27"/>
        <v/>
      </c>
      <c r="DV27" s="9" t="str">
        <f t="shared" si="28"/>
        <v/>
      </c>
      <c r="DW27" s="9" t="str">
        <f t="shared" si="29"/>
        <v/>
      </c>
      <c r="DX27" s="9" t="str">
        <f t="shared" si="30"/>
        <v/>
      </c>
      <c r="DY27" s="9" t="str">
        <f t="shared" si="31"/>
        <v/>
      </c>
      <c r="DZ27" s="9" t="str">
        <f t="shared" si="32"/>
        <v/>
      </c>
      <c r="EA27" s="9" t="str">
        <f t="shared" si="33"/>
        <v/>
      </c>
      <c r="EB27" s="9" t="str">
        <f t="shared" si="34"/>
        <v/>
      </c>
      <c r="EC27" s="9" t="str">
        <f t="shared" si="35"/>
        <v/>
      </c>
      <c r="ED27" s="9" t="str">
        <f t="shared" si="36"/>
        <v>Menyajikan karya tentang cara menyikapi ciri-ciri pubertas yang dialami</v>
      </c>
      <c r="EE27" s="9" t="str">
        <f t="shared" si="37"/>
        <v xml:space="preserve">Menjelaskan sistem tata surya dan karakteristik anggota tata surya. </v>
      </c>
      <c r="EF27" s="31" t="str">
        <f>IFERROR(LOOKUP(MAX($DO27:$EC27),KKM!$C$11:$C$14,KKM!$F$11:$F$14),"")&amp;IPA!ED27&amp;"; "&amp;IFERROR(LOOKUP(MIN($DO27:$EC27),KKM!$C$11:$C$14,KKM!$F$11:$F$14),"")&amp;IPA!EE27</f>
        <v xml:space="preserve">Sangat terampil dalam Menyajikan karya tentang cara menyikapi ciri-ciri pubertas yang dialami; Terampil dalam Menjelaskan sistem tata surya dan karakteristik anggota tata surya. </v>
      </c>
    </row>
    <row r="28" spans="1:136" x14ac:dyDescent="0.25">
      <c r="B28" s="3" t="str">
        <f t="shared" ca="1" si="0"/>
        <v>YAMAN</v>
      </c>
      <c r="C28" s="3" t="str">
        <f t="shared" ca="1" si="0"/>
        <v>0079075710</v>
      </c>
      <c r="CP28" s="56">
        <f t="shared" si="2"/>
        <v>0</v>
      </c>
      <c r="CQ28" s="10" t="str">
        <f t="shared" si="38"/>
        <v/>
      </c>
      <c r="CR28" s="10" t="str">
        <f t="shared" si="38"/>
        <v/>
      </c>
      <c r="CS28" s="10" t="str">
        <f t="shared" si="38"/>
        <v/>
      </c>
      <c r="CT28" s="10" t="str">
        <f t="shared" si="38"/>
        <v/>
      </c>
      <c r="CU28" s="10" t="str">
        <f t="shared" si="38"/>
        <v/>
      </c>
      <c r="CV28" s="21" t="str">
        <f t="shared" si="4"/>
        <v/>
      </c>
      <c r="CW28" s="21" t="str">
        <f t="shared" si="5"/>
        <v/>
      </c>
      <c r="CX28" s="22" t="str">
        <f t="shared" si="6"/>
        <v/>
      </c>
      <c r="CY28" s="22" t="str">
        <f t="shared" si="7"/>
        <v/>
      </c>
      <c r="CZ28" s="22" t="str">
        <f t="shared" si="8"/>
        <v/>
      </c>
      <c r="DA28" s="23" t="str">
        <f t="shared" si="9"/>
        <v/>
      </c>
      <c r="DB28" s="23" t="str">
        <f t="shared" si="10"/>
        <v/>
      </c>
      <c r="DC28" s="23" t="str">
        <f t="shared" si="11"/>
        <v/>
      </c>
      <c r="DD28" s="23" t="str">
        <f t="shared" si="12"/>
        <v/>
      </c>
      <c r="DE28" s="23" t="str">
        <f t="shared" si="13"/>
        <v/>
      </c>
      <c r="DF28" s="23" t="str">
        <f t="shared" si="14"/>
        <v/>
      </c>
      <c r="DG28" s="23" t="str">
        <f t="shared" si="15"/>
        <v/>
      </c>
      <c r="DH28" s="23" t="str">
        <f t="shared" si="16"/>
        <v/>
      </c>
      <c r="DI28" s="23" t="str">
        <f t="shared" si="17"/>
        <v/>
      </c>
      <c r="DJ28" s="23" t="str">
        <f t="shared" si="18"/>
        <v/>
      </c>
      <c r="DK28" s="23" t="str">
        <f t="shared" si="19"/>
        <v/>
      </c>
      <c r="DL28" s="23" t="str">
        <f t="shared" si="20"/>
        <v/>
      </c>
      <c r="DM28" s="31" t="str">
        <f>IF(DK28="","",LOOKUP(MAX($CV28:$DJ28),KKM!$C$11:$C$14,KKM!$E$11:$E$14)&amp;" "&amp;IPA!DK28&amp;"; "&amp;LOOKUP(MIN(IPA!CV28:DJ28),KKM!$C$11:$C$14,KKM!$E$11:$E$14)&amp;" "&amp;IPA!DL28)</f>
        <v/>
      </c>
      <c r="DO28" s="9" t="str">
        <f t="shared" si="21"/>
        <v/>
      </c>
      <c r="DP28" s="9" t="str">
        <f t="shared" si="22"/>
        <v/>
      </c>
      <c r="DQ28" s="9" t="str">
        <f t="shared" si="23"/>
        <v/>
      </c>
      <c r="DR28" s="9" t="e">
        <f t="shared" si="24"/>
        <v>#DIV/0!</v>
      </c>
      <c r="DS28" s="9" t="e">
        <f t="shared" si="25"/>
        <v>#DIV/0!</v>
      </c>
      <c r="DT28" s="9" t="str">
        <f t="shared" si="26"/>
        <v/>
      </c>
      <c r="DU28" s="9" t="str">
        <f t="shared" si="27"/>
        <v/>
      </c>
      <c r="DV28" s="9" t="str">
        <f t="shared" si="28"/>
        <v/>
      </c>
      <c r="DW28" s="9" t="str">
        <f t="shared" si="29"/>
        <v/>
      </c>
      <c r="DX28" s="9" t="str">
        <f t="shared" si="30"/>
        <v/>
      </c>
      <c r="DY28" s="9" t="str">
        <f t="shared" si="31"/>
        <v/>
      </c>
      <c r="DZ28" s="9" t="str">
        <f t="shared" si="32"/>
        <v/>
      </c>
      <c r="EA28" s="9" t="str">
        <f t="shared" si="33"/>
        <v/>
      </c>
      <c r="EB28" s="9" t="str">
        <f t="shared" si="34"/>
        <v/>
      </c>
      <c r="EC28" s="9" t="str">
        <f t="shared" si="35"/>
        <v/>
      </c>
      <c r="ED28" s="9" t="str">
        <f t="shared" si="36"/>
        <v/>
      </c>
      <c r="EE28" s="9" t="str">
        <f t="shared" si="37"/>
        <v/>
      </c>
      <c r="EF28" s="31" t="str">
        <f>IFERROR(LOOKUP(MAX($DO28:$EC28),KKM!$C$11:$C$14,KKM!$F$11:$F$14),"")&amp;IPA!ED28&amp;"; "&amp;IFERROR(LOOKUP(MIN($DO28:$EC28),KKM!$C$11:$C$14,KKM!$F$11:$F$14),"")&amp;IPA!EE28</f>
        <v xml:space="preserve">; </v>
      </c>
    </row>
    <row r="29" spans="1:136" x14ac:dyDescent="0.25">
      <c r="B29" s="3" t="str">
        <f t="shared" ca="1" si="0"/>
        <v/>
      </c>
      <c r="C29" s="3" t="str">
        <f t="shared" ca="1" si="0"/>
        <v/>
      </c>
      <c r="CP29" s="56">
        <f t="shared" si="2"/>
        <v>0</v>
      </c>
      <c r="CQ29" s="10" t="str">
        <f t="shared" si="38"/>
        <v/>
      </c>
      <c r="CR29" s="10" t="str">
        <f t="shared" si="38"/>
        <v/>
      </c>
      <c r="CS29" s="10" t="str">
        <f t="shared" si="38"/>
        <v/>
      </c>
      <c r="CT29" s="10" t="str">
        <f t="shared" si="38"/>
        <v/>
      </c>
      <c r="CU29" s="10" t="str">
        <f t="shared" si="38"/>
        <v/>
      </c>
      <c r="CV29" s="21" t="str">
        <f t="shared" si="4"/>
        <v/>
      </c>
      <c r="CW29" s="21" t="str">
        <f t="shared" si="5"/>
        <v/>
      </c>
      <c r="CX29" s="22" t="str">
        <f t="shared" si="6"/>
        <v/>
      </c>
      <c r="CY29" s="22" t="str">
        <f t="shared" si="7"/>
        <v/>
      </c>
      <c r="CZ29" s="22" t="str">
        <f t="shared" si="8"/>
        <v/>
      </c>
      <c r="DA29" s="23" t="str">
        <f t="shared" si="9"/>
        <v/>
      </c>
      <c r="DB29" s="23" t="str">
        <f t="shared" si="10"/>
        <v/>
      </c>
      <c r="DC29" s="23" t="str">
        <f t="shared" si="11"/>
        <v/>
      </c>
      <c r="DD29" s="23" t="str">
        <f t="shared" si="12"/>
        <v/>
      </c>
      <c r="DE29" s="23" t="str">
        <f t="shared" si="13"/>
        <v/>
      </c>
      <c r="DF29" s="23" t="str">
        <f t="shared" si="14"/>
        <v/>
      </c>
      <c r="DG29" s="23" t="str">
        <f t="shared" si="15"/>
        <v/>
      </c>
      <c r="DH29" s="23" t="str">
        <f t="shared" si="16"/>
        <v/>
      </c>
      <c r="DI29" s="23" t="str">
        <f t="shared" si="17"/>
        <v/>
      </c>
      <c r="DJ29" s="23" t="str">
        <f t="shared" si="18"/>
        <v/>
      </c>
      <c r="DK29" s="23" t="str">
        <f t="shared" si="19"/>
        <v/>
      </c>
      <c r="DL29" s="23" t="str">
        <f t="shared" si="20"/>
        <v/>
      </c>
      <c r="DM29" s="31" t="str">
        <f>IF(DK29="","",LOOKUP(MAX($CV29:$DJ29),KKM!$C$11:$C$14,KKM!$E$11:$E$14)&amp;" "&amp;IPA!DK29&amp;"; "&amp;LOOKUP(MIN(IPA!CV29:DJ29),KKM!$C$11:$C$14,KKM!$E$11:$E$14)&amp;" "&amp;IPA!DL29)</f>
        <v/>
      </c>
      <c r="DO29" s="9" t="str">
        <f t="shared" si="21"/>
        <v/>
      </c>
      <c r="DP29" s="9" t="str">
        <f t="shared" si="22"/>
        <v/>
      </c>
      <c r="DQ29" s="9" t="str">
        <f t="shared" si="23"/>
        <v/>
      </c>
      <c r="DR29" s="9" t="e">
        <f t="shared" si="24"/>
        <v>#DIV/0!</v>
      </c>
      <c r="DS29" s="9" t="e">
        <f t="shared" si="25"/>
        <v>#DIV/0!</v>
      </c>
      <c r="DT29" s="9" t="str">
        <f t="shared" si="26"/>
        <v/>
      </c>
      <c r="DU29" s="9" t="str">
        <f t="shared" si="27"/>
        <v/>
      </c>
      <c r="DV29" s="9" t="str">
        <f t="shared" si="28"/>
        <v/>
      </c>
      <c r="DW29" s="9" t="str">
        <f t="shared" si="29"/>
        <v/>
      </c>
      <c r="DX29" s="9" t="str">
        <f t="shared" si="30"/>
        <v/>
      </c>
      <c r="DY29" s="9" t="str">
        <f t="shared" si="31"/>
        <v/>
      </c>
      <c r="DZ29" s="9" t="str">
        <f t="shared" si="32"/>
        <v/>
      </c>
      <c r="EA29" s="9" t="str">
        <f t="shared" si="33"/>
        <v/>
      </c>
      <c r="EB29" s="9" t="str">
        <f t="shared" si="34"/>
        <v/>
      </c>
      <c r="EC29" s="9" t="str">
        <f t="shared" si="35"/>
        <v/>
      </c>
      <c r="ED29" s="9" t="str">
        <f t="shared" si="36"/>
        <v/>
      </c>
      <c r="EE29" s="9" t="str">
        <f t="shared" si="37"/>
        <v/>
      </c>
      <c r="EF29" s="31" t="str">
        <f>IFERROR(LOOKUP(MAX($DO29:$EC29),KKM!$C$11:$C$14,KKM!$F$11:$F$14),"")&amp;IPA!ED29&amp;"; "&amp;IFERROR(LOOKUP(MIN($DO29:$EC29),KKM!$C$11:$C$14,KKM!$F$11:$F$14),"")&amp;IPA!EE29</f>
        <v xml:space="preserve">; </v>
      </c>
    </row>
    <row r="30" spans="1:136" x14ac:dyDescent="0.25">
      <c r="B30" s="3" t="str">
        <f t="shared" ca="1" si="0"/>
        <v/>
      </c>
      <c r="C30" s="3" t="str">
        <f t="shared" ca="1" si="0"/>
        <v/>
      </c>
      <c r="CP30" s="56">
        <f t="shared" si="2"/>
        <v>0</v>
      </c>
      <c r="CQ30" s="10" t="str">
        <f t="shared" si="38"/>
        <v/>
      </c>
      <c r="CR30" s="10" t="str">
        <f t="shared" si="38"/>
        <v/>
      </c>
      <c r="CS30" s="10" t="str">
        <f t="shared" si="38"/>
        <v/>
      </c>
      <c r="CT30" s="10" t="str">
        <f t="shared" si="38"/>
        <v/>
      </c>
      <c r="CU30" s="10" t="str">
        <f t="shared" si="38"/>
        <v/>
      </c>
      <c r="CV30" s="21" t="str">
        <f t="shared" si="4"/>
        <v/>
      </c>
      <c r="CW30" s="21" t="str">
        <f t="shared" si="5"/>
        <v/>
      </c>
      <c r="CX30" s="22" t="str">
        <f t="shared" si="6"/>
        <v/>
      </c>
      <c r="CY30" s="22" t="str">
        <f t="shared" si="7"/>
        <v/>
      </c>
      <c r="CZ30" s="22" t="str">
        <f t="shared" si="8"/>
        <v/>
      </c>
      <c r="DA30" s="23" t="str">
        <f t="shared" si="9"/>
        <v/>
      </c>
      <c r="DB30" s="23" t="str">
        <f t="shared" si="10"/>
        <v/>
      </c>
      <c r="DC30" s="23" t="str">
        <f t="shared" si="11"/>
        <v/>
      </c>
      <c r="DD30" s="23" t="str">
        <f t="shared" si="12"/>
        <v/>
      </c>
      <c r="DE30" s="23" t="str">
        <f t="shared" si="13"/>
        <v/>
      </c>
      <c r="DF30" s="23" t="str">
        <f t="shared" si="14"/>
        <v/>
      </c>
      <c r="DG30" s="23" t="str">
        <f t="shared" si="15"/>
        <v/>
      </c>
      <c r="DH30" s="23" t="str">
        <f t="shared" si="16"/>
        <v/>
      </c>
      <c r="DI30" s="23" t="str">
        <f t="shared" si="17"/>
        <v/>
      </c>
      <c r="DJ30" s="23" t="str">
        <f t="shared" si="18"/>
        <v/>
      </c>
      <c r="DK30" s="23" t="str">
        <f t="shared" si="19"/>
        <v/>
      </c>
      <c r="DL30" s="23" t="str">
        <f t="shared" si="20"/>
        <v/>
      </c>
      <c r="DM30" s="31" t="str">
        <f>IF(DK30="","",LOOKUP(MAX($CV30:$DJ30),KKM!$C$11:$C$14,KKM!$E$11:$E$14)&amp;" "&amp;IPA!DK30&amp;"; "&amp;LOOKUP(MIN(IPA!CV30:DJ30),KKM!$C$11:$C$14,KKM!$E$11:$E$14)&amp;" "&amp;IPA!DL30)</f>
        <v/>
      </c>
      <c r="DO30" s="9" t="str">
        <f t="shared" si="21"/>
        <v/>
      </c>
      <c r="DP30" s="9" t="str">
        <f t="shared" si="22"/>
        <v/>
      </c>
      <c r="DQ30" s="9" t="str">
        <f t="shared" si="23"/>
        <v/>
      </c>
      <c r="DR30" s="9" t="e">
        <f t="shared" si="24"/>
        <v>#DIV/0!</v>
      </c>
      <c r="DS30" s="9" t="e">
        <f t="shared" si="25"/>
        <v>#DIV/0!</v>
      </c>
      <c r="DT30" s="9" t="str">
        <f t="shared" si="26"/>
        <v/>
      </c>
      <c r="DU30" s="9" t="str">
        <f t="shared" si="27"/>
        <v/>
      </c>
      <c r="DV30" s="9" t="str">
        <f t="shared" si="28"/>
        <v/>
      </c>
      <c r="DW30" s="9" t="str">
        <f t="shared" si="29"/>
        <v/>
      </c>
      <c r="DX30" s="9" t="str">
        <f t="shared" si="30"/>
        <v/>
      </c>
      <c r="DY30" s="9" t="str">
        <f t="shared" si="31"/>
        <v/>
      </c>
      <c r="DZ30" s="9" t="str">
        <f t="shared" si="32"/>
        <v/>
      </c>
      <c r="EA30" s="9" t="str">
        <f t="shared" si="33"/>
        <v/>
      </c>
      <c r="EB30" s="9" t="str">
        <f t="shared" si="34"/>
        <v/>
      </c>
      <c r="EC30" s="9" t="str">
        <f t="shared" si="35"/>
        <v/>
      </c>
      <c r="ED30" s="9" t="str">
        <f t="shared" si="36"/>
        <v/>
      </c>
      <c r="EE30" s="9" t="str">
        <f t="shared" si="37"/>
        <v/>
      </c>
      <c r="EF30" s="31" t="str">
        <f>IFERROR(LOOKUP(MAX($DO30:$EC30),KKM!$C$11:$C$14,KKM!$F$11:$F$14),"")&amp;IPA!ED30&amp;"; "&amp;IFERROR(LOOKUP(MIN($DO30:$EC30),KKM!$C$11:$C$14,KKM!$F$11:$F$14),"")&amp;IPA!EE30</f>
        <v xml:space="preserve">; </v>
      </c>
    </row>
    <row r="31" spans="1:136" x14ac:dyDescent="0.25">
      <c r="B31" s="3" t="str">
        <f t="shared" ca="1" si="0"/>
        <v/>
      </c>
      <c r="C31" s="3" t="str">
        <f t="shared" ca="1" si="0"/>
        <v/>
      </c>
      <c r="CP31" s="56">
        <f t="shared" si="2"/>
        <v>0</v>
      </c>
      <c r="CQ31" s="10" t="str">
        <f t="shared" si="38"/>
        <v/>
      </c>
      <c r="CR31" s="10" t="str">
        <f t="shared" si="38"/>
        <v/>
      </c>
      <c r="CS31" s="10" t="str">
        <f t="shared" si="38"/>
        <v/>
      </c>
      <c r="CT31" s="10" t="str">
        <f t="shared" si="38"/>
        <v/>
      </c>
      <c r="CU31" s="10" t="str">
        <f t="shared" si="38"/>
        <v/>
      </c>
      <c r="CV31" s="21" t="str">
        <f t="shared" si="4"/>
        <v/>
      </c>
      <c r="CW31" s="21" t="str">
        <f t="shared" si="5"/>
        <v/>
      </c>
      <c r="CX31" s="22" t="str">
        <f t="shared" si="6"/>
        <v/>
      </c>
      <c r="CY31" s="22" t="str">
        <f t="shared" si="7"/>
        <v/>
      </c>
      <c r="CZ31" s="22" t="str">
        <f t="shared" si="8"/>
        <v/>
      </c>
      <c r="DA31" s="23" t="str">
        <f t="shared" si="9"/>
        <v/>
      </c>
      <c r="DB31" s="23" t="str">
        <f t="shared" si="10"/>
        <v/>
      </c>
      <c r="DC31" s="23" t="str">
        <f t="shared" si="11"/>
        <v/>
      </c>
      <c r="DD31" s="23" t="str">
        <f t="shared" si="12"/>
        <v/>
      </c>
      <c r="DE31" s="23" t="str">
        <f t="shared" si="13"/>
        <v/>
      </c>
      <c r="DF31" s="23" t="str">
        <f t="shared" si="14"/>
        <v/>
      </c>
      <c r="DG31" s="23" t="str">
        <f t="shared" si="15"/>
        <v/>
      </c>
      <c r="DH31" s="23" t="str">
        <f t="shared" si="16"/>
        <v/>
      </c>
      <c r="DI31" s="23" t="str">
        <f t="shared" si="17"/>
        <v/>
      </c>
      <c r="DJ31" s="23" t="str">
        <f t="shared" si="18"/>
        <v/>
      </c>
      <c r="DK31" s="23" t="str">
        <f t="shared" si="19"/>
        <v/>
      </c>
      <c r="DL31" s="23" t="str">
        <f t="shared" si="20"/>
        <v/>
      </c>
      <c r="DM31" s="31" t="str">
        <f>IF(DK31="","",LOOKUP(MAX($CV31:$DJ31),KKM!$C$11:$C$14,KKM!$E$11:$E$14)&amp;" "&amp;IPA!DK31&amp;"; "&amp;LOOKUP(MIN(IPA!CV31:DJ31),KKM!$C$11:$C$14,KKM!$E$11:$E$14)&amp;" "&amp;IPA!DL31)</f>
        <v/>
      </c>
      <c r="DO31" s="9" t="str">
        <f t="shared" si="21"/>
        <v/>
      </c>
      <c r="DP31" s="9" t="str">
        <f t="shared" si="22"/>
        <v/>
      </c>
      <c r="DQ31" s="9" t="str">
        <f t="shared" si="23"/>
        <v/>
      </c>
      <c r="DR31" s="9" t="e">
        <f t="shared" si="24"/>
        <v>#DIV/0!</v>
      </c>
      <c r="DS31" s="9" t="e">
        <f t="shared" si="25"/>
        <v>#DIV/0!</v>
      </c>
      <c r="DT31" s="9" t="str">
        <f t="shared" si="26"/>
        <v/>
      </c>
      <c r="DU31" s="9" t="str">
        <f t="shared" si="27"/>
        <v/>
      </c>
      <c r="DV31" s="9" t="str">
        <f t="shared" si="28"/>
        <v/>
      </c>
      <c r="DW31" s="9" t="str">
        <f t="shared" si="29"/>
        <v/>
      </c>
      <c r="DX31" s="9" t="str">
        <f t="shared" si="30"/>
        <v/>
      </c>
      <c r="DY31" s="9" t="str">
        <f t="shared" si="31"/>
        <v/>
      </c>
      <c r="DZ31" s="9" t="str">
        <f t="shared" si="32"/>
        <v/>
      </c>
      <c r="EA31" s="9" t="str">
        <f t="shared" si="33"/>
        <v/>
      </c>
      <c r="EB31" s="9" t="str">
        <f t="shared" si="34"/>
        <v/>
      </c>
      <c r="EC31" s="9" t="str">
        <f t="shared" si="35"/>
        <v/>
      </c>
      <c r="ED31" s="9" t="str">
        <f t="shared" si="36"/>
        <v/>
      </c>
      <c r="EE31" s="9" t="str">
        <f t="shared" si="37"/>
        <v/>
      </c>
      <c r="EF31" s="31" t="str">
        <f>IFERROR(LOOKUP(MAX($DO31:$EC31),KKM!$C$11:$C$14,KKM!$F$11:$F$14),"")&amp;IPA!ED31&amp;"; "&amp;IFERROR(LOOKUP(MIN($DO31:$EC31),KKM!$C$11:$C$14,KKM!$F$11:$F$14),"")&amp;IPA!EE31</f>
        <v xml:space="preserve">; </v>
      </c>
    </row>
    <row r="32" spans="1:136" x14ac:dyDescent="0.25">
      <c r="B32" s="3" t="str">
        <f t="shared" ca="1" si="0"/>
        <v/>
      </c>
      <c r="C32" s="3" t="str">
        <f t="shared" ca="1" si="0"/>
        <v/>
      </c>
      <c r="CP32" s="56">
        <f t="shared" si="2"/>
        <v>0</v>
      </c>
      <c r="CQ32" s="10" t="str">
        <f t="shared" si="38"/>
        <v/>
      </c>
      <c r="CR32" s="10" t="str">
        <f t="shared" si="38"/>
        <v/>
      </c>
      <c r="CS32" s="10" t="str">
        <f t="shared" si="38"/>
        <v/>
      </c>
      <c r="CT32" s="10" t="str">
        <f t="shared" si="38"/>
        <v/>
      </c>
      <c r="CU32" s="10" t="str">
        <f t="shared" si="38"/>
        <v/>
      </c>
      <c r="CV32" s="21" t="str">
        <f t="shared" si="4"/>
        <v/>
      </c>
      <c r="CW32" s="21" t="str">
        <f t="shared" si="5"/>
        <v/>
      </c>
      <c r="CX32" s="22" t="str">
        <f t="shared" si="6"/>
        <v/>
      </c>
      <c r="CY32" s="22" t="str">
        <f t="shared" si="7"/>
        <v/>
      </c>
      <c r="CZ32" s="22" t="str">
        <f t="shared" si="8"/>
        <v/>
      </c>
      <c r="DA32" s="23" t="str">
        <f t="shared" si="9"/>
        <v/>
      </c>
      <c r="DB32" s="23" t="str">
        <f t="shared" si="10"/>
        <v/>
      </c>
      <c r="DC32" s="23" t="str">
        <f t="shared" si="11"/>
        <v/>
      </c>
      <c r="DD32" s="23" t="str">
        <f t="shared" si="12"/>
        <v/>
      </c>
      <c r="DE32" s="23" t="str">
        <f t="shared" si="13"/>
        <v/>
      </c>
      <c r="DF32" s="23" t="str">
        <f t="shared" si="14"/>
        <v/>
      </c>
      <c r="DG32" s="23" t="str">
        <f t="shared" si="15"/>
        <v/>
      </c>
      <c r="DH32" s="23" t="str">
        <f t="shared" si="16"/>
        <v/>
      </c>
      <c r="DI32" s="23" t="str">
        <f t="shared" si="17"/>
        <v/>
      </c>
      <c r="DJ32" s="23" t="str">
        <f t="shared" si="18"/>
        <v/>
      </c>
      <c r="DK32" s="23" t="str">
        <f t="shared" si="19"/>
        <v/>
      </c>
      <c r="DL32" s="23" t="str">
        <f t="shared" si="20"/>
        <v/>
      </c>
      <c r="DM32" s="31" t="str">
        <f>IF(DK32="","",LOOKUP(MAX($CV32:$DJ32),KKM!$C$11:$C$14,KKM!$E$11:$E$14)&amp;" "&amp;IPA!DK32&amp;"; "&amp;LOOKUP(MIN(IPA!CV32:DJ32),KKM!$C$11:$C$14,KKM!$E$11:$E$14)&amp;" "&amp;IPA!DL32)</f>
        <v/>
      </c>
      <c r="DO32" s="9" t="str">
        <f t="shared" si="21"/>
        <v/>
      </c>
      <c r="DP32" s="9" t="str">
        <f t="shared" si="22"/>
        <v/>
      </c>
      <c r="DQ32" s="9" t="str">
        <f t="shared" si="23"/>
        <v/>
      </c>
      <c r="DR32" s="9" t="e">
        <f t="shared" si="24"/>
        <v>#DIV/0!</v>
      </c>
      <c r="DS32" s="9" t="e">
        <f t="shared" si="25"/>
        <v>#DIV/0!</v>
      </c>
      <c r="DT32" s="9" t="str">
        <f t="shared" si="26"/>
        <v/>
      </c>
      <c r="DU32" s="9" t="str">
        <f t="shared" si="27"/>
        <v/>
      </c>
      <c r="DV32" s="9" t="str">
        <f t="shared" si="28"/>
        <v/>
      </c>
      <c r="DW32" s="9" t="str">
        <f t="shared" si="29"/>
        <v/>
      </c>
      <c r="DX32" s="9" t="str">
        <f t="shared" si="30"/>
        <v/>
      </c>
      <c r="DY32" s="9" t="str">
        <f t="shared" si="31"/>
        <v/>
      </c>
      <c r="DZ32" s="9" t="str">
        <f t="shared" si="32"/>
        <v/>
      </c>
      <c r="EA32" s="9" t="str">
        <f t="shared" si="33"/>
        <v/>
      </c>
      <c r="EB32" s="9" t="str">
        <f t="shared" si="34"/>
        <v/>
      </c>
      <c r="EC32" s="9" t="str">
        <f t="shared" si="35"/>
        <v/>
      </c>
      <c r="ED32" s="9" t="str">
        <f t="shared" si="36"/>
        <v/>
      </c>
      <c r="EE32" s="9" t="str">
        <f t="shared" si="37"/>
        <v/>
      </c>
      <c r="EF32" s="31" t="str">
        <f>IFERROR(LOOKUP(MAX($DO32:$EC32),KKM!$C$11:$C$14,KKM!$F$11:$F$14),"")&amp;IPA!ED32&amp;"; "&amp;IFERROR(LOOKUP(MIN($DO32:$EC32),KKM!$C$11:$C$14,KKM!$F$11:$F$14),"")&amp;IPA!EE32</f>
        <v xml:space="preserve">; </v>
      </c>
    </row>
    <row r="33" spans="2:3" x14ac:dyDescent="0.25">
      <c r="B33" s="3"/>
      <c r="C33" s="3"/>
    </row>
    <row r="34" spans="2:3" x14ac:dyDescent="0.25">
      <c r="B34" s="3"/>
      <c r="C34" s="3"/>
    </row>
  </sheetData>
  <sheetProtection password="C036" sheet="1" objects="1" scenarios="1"/>
  <mergeCells count="19">
    <mergeCell ref="CQ1:CU1"/>
    <mergeCell ref="BF1:BK1"/>
    <mergeCell ref="BL1:BQ1"/>
    <mergeCell ref="BR1:BW1"/>
    <mergeCell ref="BX1:CC1"/>
    <mergeCell ref="CD1:CI1"/>
    <mergeCell ref="CJ1:CO1"/>
    <mergeCell ref="AZ1:BE1"/>
    <mergeCell ref="A1:A2"/>
    <mergeCell ref="B1:B2"/>
    <mergeCell ref="C1:C2"/>
    <mergeCell ref="D1:I1"/>
    <mergeCell ref="J1:O1"/>
    <mergeCell ref="P1:U1"/>
    <mergeCell ref="V1:AA1"/>
    <mergeCell ref="AB1:AG1"/>
    <mergeCell ref="AH1:AM1"/>
    <mergeCell ref="AN1:AS1"/>
    <mergeCell ref="AT1:AY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EF34"/>
  <sheetViews>
    <sheetView topLeftCell="BY1" workbookViewId="0">
      <selection activeCell="F20" sqref="F20"/>
    </sheetView>
  </sheetViews>
  <sheetFormatPr defaultRowHeight="15.75" x14ac:dyDescent="0.25"/>
  <cols>
    <col min="1" max="1" width="4.140625" style="7" bestFit="1" customWidth="1"/>
    <col min="2" max="2" width="25.85546875" style="7" customWidth="1"/>
    <col min="3" max="3" width="16.140625" style="7" bestFit="1" customWidth="1"/>
    <col min="4" max="93" width="9.140625" style="8"/>
    <col min="94" max="94" width="0" style="9" hidden="1" customWidth="1"/>
    <col min="95" max="99" width="0" style="14" hidden="1" customWidth="1"/>
    <col min="100" max="116" width="0" style="9" hidden="1" customWidth="1"/>
    <col min="117" max="117" width="100.7109375" style="31" hidden="1" customWidth="1"/>
    <col min="118" max="118" width="3.28515625" style="9" hidden="1" customWidth="1"/>
    <col min="119" max="135" width="0" style="9" hidden="1" customWidth="1"/>
    <col min="136" max="136" width="100.7109375" style="9" hidden="1" customWidth="1"/>
    <col min="137" max="16384" width="9.140625" style="9"/>
  </cols>
  <sheetData>
    <row r="1" spans="1:136" x14ac:dyDescent="0.25">
      <c r="A1" s="165" t="s">
        <v>0</v>
      </c>
      <c r="B1" s="165" t="s">
        <v>1</v>
      </c>
      <c r="C1" s="165" t="s">
        <v>2</v>
      </c>
      <c r="D1" s="164" t="s">
        <v>3</v>
      </c>
      <c r="E1" s="164"/>
      <c r="F1" s="164"/>
      <c r="G1" s="164"/>
      <c r="H1" s="164"/>
      <c r="I1" s="164"/>
      <c r="J1" s="164" t="s">
        <v>4</v>
      </c>
      <c r="K1" s="164"/>
      <c r="L1" s="164"/>
      <c r="M1" s="164"/>
      <c r="N1" s="164"/>
      <c r="O1" s="164"/>
      <c r="P1" s="164" t="s">
        <v>5</v>
      </c>
      <c r="Q1" s="164"/>
      <c r="R1" s="164"/>
      <c r="S1" s="164"/>
      <c r="T1" s="164"/>
      <c r="U1" s="164"/>
      <c r="V1" s="164" t="s">
        <v>6</v>
      </c>
      <c r="W1" s="164"/>
      <c r="X1" s="164"/>
      <c r="Y1" s="164"/>
      <c r="Z1" s="164"/>
      <c r="AA1" s="164"/>
      <c r="AB1" s="164" t="s">
        <v>7</v>
      </c>
      <c r="AC1" s="164"/>
      <c r="AD1" s="164"/>
      <c r="AE1" s="164"/>
      <c r="AF1" s="164"/>
      <c r="AG1" s="164"/>
      <c r="AH1" s="164" t="s">
        <v>8</v>
      </c>
      <c r="AI1" s="164"/>
      <c r="AJ1" s="164"/>
      <c r="AK1" s="164"/>
      <c r="AL1" s="164"/>
      <c r="AM1" s="164"/>
      <c r="AN1" s="164" t="s">
        <v>9</v>
      </c>
      <c r="AO1" s="164"/>
      <c r="AP1" s="164"/>
      <c r="AQ1" s="164"/>
      <c r="AR1" s="164"/>
      <c r="AS1" s="164"/>
      <c r="AT1" s="164" t="s">
        <v>10</v>
      </c>
      <c r="AU1" s="164"/>
      <c r="AV1" s="164"/>
      <c r="AW1" s="164"/>
      <c r="AX1" s="164"/>
      <c r="AY1" s="164"/>
      <c r="AZ1" s="164" t="s">
        <v>11</v>
      </c>
      <c r="BA1" s="164"/>
      <c r="BB1" s="164"/>
      <c r="BC1" s="164"/>
      <c r="BD1" s="164"/>
      <c r="BE1" s="164"/>
      <c r="BF1" s="164" t="s">
        <v>12</v>
      </c>
      <c r="BG1" s="164"/>
      <c r="BH1" s="164"/>
      <c r="BI1" s="164"/>
      <c r="BJ1" s="164"/>
      <c r="BK1" s="164"/>
      <c r="BL1" s="164" t="s">
        <v>13</v>
      </c>
      <c r="BM1" s="164"/>
      <c r="BN1" s="164"/>
      <c r="BO1" s="164"/>
      <c r="BP1" s="164"/>
      <c r="BQ1" s="164"/>
      <c r="BR1" s="164" t="s">
        <v>14</v>
      </c>
      <c r="BS1" s="164"/>
      <c r="BT1" s="164"/>
      <c r="BU1" s="164"/>
      <c r="BV1" s="164"/>
      <c r="BW1" s="164"/>
      <c r="BX1" s="164" t="s">
        <v>15</v>
      </c>
      <c r="BY1" s="164"/>
      <c r="BZ1" s="164"/>
      <c r="CA1" s="164"/>
      <c r="CB1" s="164"/>
      <c r="CC1" s="164"/>
      <c r="CD1" s="164" t="s">
        <v>16</v>
      </c>
      <c r="CE1" s="164"/>
      <c r="CF1" s="164"/>
      <c r="CG1" s="164"/>
      <c r="CH1" s="164"/>
      <c r="CI1" s="164"/>
      <c r="CJ1" s="164" t="s">
        <v>17</v>
      </c>
      <c r="CK1" s="164"/>
      <c r="CL1" s="164"/>
      <c r="CM1" s="164"/>
      <c r="CN1" s="164"/>
      <c r="CO1" s="164"/>
      <c r="CQ1" s="167" t="s">
        <v>24</v>
      </c>
      <c r="CR1" s="167"/>
      <c r="CS1" s="167"/>
      <c r="CT1" s="167"/>
      <c r="CU1" s="167"/>
      <c r="CV1" s="13">
        <v>1</v>
      </c>
      <c r="CW1" s="13">
        <v>2</v>
      </c>
      <c r="CX1" s="13">
        <v>3</v>
      </c>
      <c r="CY1" s="13">
        <v>4</v>
      </c>
      <c r="CZ1" s="13">
        <v>5</v>
      </c>
      <c r="DA1" s="13">
        <v>6</v>
      </c>
      <c r="DB1" s="13">
        <v>7</v>
      </c>
      <c r="DC1" s="13">
        <v>8</v>
      </c>
      <c r="DD1" s="13">
        <v>9</v>
      </c>
      <c r="DE1" s="13">
        <v>10</v>
      </c>
      <c r="DF1" s="13">
        <v>11</v>
      </c>
      <c r="DG1" s="13">
        <v>12</v>
      </c>
      <c r="DH1" s="13">
        <v>13</v>
      </c>
      <c r="DI1" s="13">
        <v>14</v>
      </c>
      <c r="DJ1" s="13">
        <v>15</v>
      </c>
      <c r="DK1" s="15"/>
      <c r="DL1" s="15"/>
      <c r="DM1" s="29"/>
      <c r="DO1" s="17">
        <v>1</v>
      </c>
      <c r="DP1" s="17">
        <v>2</v>
      </c>
      <c r="DQ1" s="17">
        <v>3</v>
      </c>
      <c r="DR1" s="17">
        <v>4</v>
      </c>
      <c r="DS1" s="17">
        <v>5</v>
      </c>
      <c r="DT1" s="17">
        <v>6</v>
      </c>
      <c r="DU1" s="17">
        <v>7</v>
      </c>
      <c r="DV1" s="17">
        <v>8</v>
      </c>
      <c r="DW1" s="17">
        <v>9</v>
      </c>
      <c r="DX1" s="17">
        <v>10</v>
      </c>
      <c r="DY1" s="17">
        <v>11</v>
      </c>
      <c r="DZ1" s="17">
        <v>12</v>
      </c>
      <c r="EA1" s="17">
        <v>13</v>
      </c>
      <c r="EB1" s="17">
        <v>14</v>
      </c>
      <c r="EC1" s="17">
        <v>15</v>
      </c>
      <c r="ED1" s="19"/>
      <c r="EE1" s="19"/>
      <c r="EF1" s="19"/>
    </row>
    <row r="2" spans="1:136" x14ac:dyDescent="0.25">
      <c r="A2" s="166"/>
      <c r="B2" s="166"/>
      <c r="C2" s="166"/>
      <c r="D2" s="1" t="s">
        <v>18</v>
      </c>
      <c r="E2" s="1" t="s">
        <v>19</v>
      </c>
      <c r="F2" s="1" t="s">
        <v>20</v>
      </c>
      <c r="G2" s="1" t="s">
        <v>21</v>
      </c>
      <c r="H2" s="1" t="s">
        <v>22</v>
      </c>
      <c r="I2" s="1" t="s">
        <v>23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18</v>
      </c>
      <c r="Q2" s="1" t="s">
        <v>19</v>
      </c>
      <c r="R2" s="1" t="s">
        <v>20</v>
      </c>
      <c r="S2" s="1" t="s">
        <v>21</v>
      </c>
      <c r="T2" s="1" t="s">
        <v>22</v>
      </c>
      <c r="U2" s="1" t="s">
        <v>23</v>
      </c>
      <c r="V2" s="1" t="s">
        <v>18</v>
      </c>
      <c r="W2" s="1" t="s">
        <v>19</v>
      </c>
      <c r="X2" s="1" t="s">
        <v>20</v>
      </c>
      <c r="Y2" s="1" t="s">
        <v>21</v>
      </c>
      <c r="Z2" s="1" t="s">
        <v>22</v>
      </c>
      <c r="AA2" s="1" t="s">
        <v>23</v>
      </c>
      <c r="AB2" s="1" t="s">
        <v>18</v>
      </c>
      <c r="AC2" s="1" t="s">
        <v>19</v>
      </c>
      <c r="AD2" s="1" t="s">
        <v>20</v>
      </c>
      <c r="AE2" s="1" t="s">
        <v>21</v>
      </c>
      <c r="AF2" s="1" t="s">
        <v>22</v>
      </c>
      <c r="AG2" s="1" t="s">
        <v>23</v>
      </c>
      <c r="AH2" s="1" t="s">
        <v>18</v>
      </c>
      <c r="AI2" s="1" t="s">
        <v>19</v>
      </c>
      <c r="AJ2" s="1" t="s">
        <v>20</v>
      </c>
      <c r="AK2" s="1" t="s">
        <v>21</v>
      </c>
      <c r="AL2" s="1" t="s">
        <v>22</v>
      </c>
      <c r="AM2" s="1" t="s">
        <v>23</v>
      </c>
      <c r="AN2" s="1" t="s">
        <v>18</v>
      </c>
      <c r="AO2" s="1" t="s">
        <v>19</v>
      </c>
      <c r="AP2" s="1" t="s">
        <v>20</v>
      </c>
      <c r="AQ2" s="1" t="s">
        <v>21</v>
      </c>
      <c r="AR2" s="1" t="s">
        <v>22</v>
      </c>
      <c r="AS2" s="1" t="s">
        <v>23</v>
      </c>
      <c r="AT2" s="1" t="s">
        <v>18</v>
      </c>
      <c r="AU2" s="1" t="s">
        <v>19</v>
      </c>
      <c r="AV2" s="1" t="s">
        <v>20</v>
      </c>
      <c r="AW2" s="1" t="s">
        <v>21</v>
      </c>
      <c r="AX2" s="1" t="s">
        <v>22</v>
      </c>
      <c r="AY2" s="1" t="s">
        <v>23</v>
      </c>
      <c r="AZ2" s="1" t="s">
        <v>18</v>
      </c>
      <c r="BA2" s="1" t="s">
        <v>19</v>
      </c>
      <c r="BB2" s="1" t="s">
        <v>20</v>
      </c>
      <c r="BC2" s="1" t="s">
        <v>21</v>
      </c>
      <c r="BD2" s="1" t="s">
        <v>22</v>
      </c>
      <c r="BE2" s="1" t="s">
        <v>23</v>
      </c>
      <c r="BF2" s="1" t="s">
        <v>18</v>
      </c>
      <c r="BG2" s="1" t="s">
        <v>19</v>
      </c>
      <c r="BH2" s="1" t="s">
        <v>20</v>
      </c>
      <c r="BI2" s="1" t="s">
        <v>21</v>
      </c>
      <c r="BJ2" s="1" t="s">
        <v>22</v>
      </c>
      <c r="BK2" s="1" t="s">
        <v>23</v>
      </c>
      <c r="BL2" s="1" t="s">
        <v>18</v>
      </c>
      <c r="BM2" s="1" t="s">
        <v>19</v>
      </c>
      <c r="BN2" s="1" t="s">
        <v>20</v>
      </c>
      <c r="BO2" s="1" t="s">
        <v>21</v>
      </c>
      <c r="BP2" s="1" t="s">
        <v>22</v>
      </c>
      <c r="BQ2" s="1" t="s">
        <v>23</v>
      </c>
      <c r="BR2" s="1" t="s">
        <v>18</v>
      </c>
      <c r="BS2" s="1" t="s">
        <v>19</v>
      </c>
      <c r="BT2" s="1" t="s">
        <v>20</v>
      </c>
      <c r="BU2" s="1" t="s">
        <v>21</v>
      </c>
      <c r="BV2" s="1" t="s">
        <v>22</v>
      </c>
      <c r="BW2" s="1" t="s">
        <v>23</v>
      </c>
      <c r="BX2" s="1" t="s">
        <v>18</v>
      </c>
      <c r="BY2" s="1" t="s">
        <v>19</v>
      </c>
      <c r="BZ2" s="1" t="s">
        <v>20</v>
      </c>
      <c r="CA2" s="1" t="s">
        <v>21</v>
      </c>
      <c r="CB2" s="1" t="s">
        <v>22</v>
      </c>
      <c r="CC2" s="1" t="s">
        <v>23</v>
      </c>
      <c r="CD2" s="1" t="s">
        <v>18</v>
      </c>
      <c r="CE2" s="1" t="s">
        <v>19</v>
      </c>
      <c r="CF2" s="1" t="s">
        <v>20</v>
      </c>
      <c r="CG2" s="1" t="s">
        <v>21</v>
      </c>
      <c r="CH2" s="1" t="s">
        <v>22</v>
      </c>
      <c r="CI2" s="1" t="s">
        <v>23</v>
      </c>
      <c r="CJ2" s="1" t="s">
        <v>18</v>
      </c>
      <c r="CK2" s="1" t="s">
        <v>19</v>
      </c>
      <c r="CL2" s="1" t="s">
        <v>20</v>
      </c>
      <c r="CM2" s="1" t="s">
        <v>21</v>
      </c>
      <c r="CN2" s="1" t="s">
        <v>22</v>
      </c>
      <c r="CO2" s="1" t="s">
        <v>23</v>
      </c>
      <c r="CP2" s="11" t="s">
        <v>62</v>
      </c>
      <c r="CQ2" s="10" t="s">
        <v>19</v>
      </c>
      <c r="CR2" s="10" t="s">
        <v>20</v>
      </c>
      <c r="CS2" s="10" t="s">
        <v>21</v>
      </c>
      <c r="CT2" s="10" t="s">
        <v>22</v>
      </c>
      <c r="CU2" s="10" t="s">
        <v>23</v>
      </c>
      <c r="CV2" s="12" t="str">
        <f>IF(COUNT(E3:F3),D3,"")</f>
        <v xml:space="preserve">Mengidentifikasi karakteristik geografis dan kehidupan sosial budaya, ekonomi, politik di wilayah ASEAN. </v>
      </c>
      <c r="CW2" s="12" t="str">
        <f>IF(COUNT(K3:L3),J3,"")</f>
        <v xml:space="preserve">Menganalisis perubahan sosial budaya dalam rangka modernisasi bangsa Indonesia.  </v>
      </c>
      <c r="CX2" s="12" t="str">
        <f>IF(COUNT(Q3:R3),P3,"")</f>
        <v>Menganalisis posisi dan peran Indonesia dalam kerja sama di bidang ekonomi, politik, sosial, budaya, teknologi, dan pendidikan dalam lingkup ASEAN.</v>
      </c>
      <c r="CY2" s="12" t="str">
        <f>IF(COUNT(W3:X3),V3,"")</f>
        <v>Memahami makna proklamasi kemerdekaan, upaya mempertahankan kemerdekaan, dan upaya mengembangkan kehidupan kebangsaan yang sejahtera.</v>
      </c>
      <c r="CZ2" s="12" t="str">
        <f>IF(COUNT(AC3:AD3),AB3,"")</f>
        <v/>
      </c>
      <c r="DA2" s="12" t="str">
        <f>IF(COUNT(AI3:AJ3),AH3,"")</f>
        <v/>
      </c>
      <c r="DB2" s="12" t="str">
        <f>IF(COUNT(AO3:AP3),AN3,"")</f>
        <v/>
      </c>
      <c r="DC2" s="12" t="str">
        <f>IF(COUNT(AU3:AV3),AT3,"")</f>
        <v/>
      </c>
      <c r="DD2" s="12" t="str">
        <f>IF(COUNT(BA3:BB3),AZ3,"")</f>
        <v/>
      </c>
      <c r="DE2" s="12" t="str">
        <f>IF(COUNT(BG3:BH3),BF3,"")</f>
        <v/>
      </c>
      <c r="DF2" s="12" t="str">
        <f>IF(COUNT(BM3:BN3),BL3,"")</f>
        <v/>
      </c>
      <c r="DG2" s="12" t="str">
        <f>IF(COUNT(BS3:BT3),BR3,"")</f>
        <v/>
      </c>
      <c r="DH2" s="12" t="str">
        <f>IF(COUNT(BY3:BZ3),BX3,"")</f>
        <v/>
      </c>
      <c r="DI2" s="12" t="str">
        <f>IF(COUNT(CE3:CF3),CD3,"")</f>
        <v/>
      </c>
      <c r="DJ2" s="12" t="str">
        <f>IF(COUNT(CK3:CL3),CJ3,"")</f>
        <v/>
      </c>
      <c r="DK2" s="16" t="s">
        <v>25</v>
      </c>
      <c r="DL2" s="16" t="s">
        <v>26</v>
      </c>
      <c r="DM2" s="30" t="s">
        <v>27</v>
      </c>
      <c r="DO2" s="18" t="str">
        <f>IF(COUNT(G3:I3),D3,"")</f>
        <v/>
      </c>
      <c r="DP2" s="18" t="str">
        <f>IF(COUNT(M3:O3),J3,"")</f>
        <v/>
      </c>
      <c r="DQ2" s="18" t="str">
        <f>IF(COUNT(S3:U3),P3,"")</f>
        <v/>
      </c>
      <c r="DR2" s="18" t="str">
        <f>IF(COUNT(Y3:AA3),V3,"")</f>
        <v/>
      </c>
      <c r="DS2" s="18" t="str">
        <f>IF(COUNT(AE3:AG3),AB3,"")</f>
        <v>Menyajikan hasil identifikasi karakteristik geografis dan kehidupan sosial budaya, ekonomi, dan politik di wilayah ASEAN.</v>
      </c>
      <c r="DT2" s="18" t="str">
        <f>IF(COUNT(AK3:AM3),AH3,"")</f>
        <v>Menyajikan hasil analisis mengenai perubahan sosial budaya dalam rangka modernisasi bangsa Indonesia.</v>
      </c>
      <c r="DU2" s="18" t="str">
        <f>IF(COUNT(AQ3:AS3),AN3,"")</f>
        <v>Menyajikan hasil analisis tentang posisi dan peran Indonesia dalam kerja sama di bidang ekonomi, politik, sosial, budaya, teknologi, dan pendidikan dalam lingkup ASEAN.</v>
      </c>
      <c r="DV2" s="18" t="str">
        <f>IF(COUNT(AW3:AY3),AT3,"")</f>
        <v>Menyajikan laporan tentang makna proklamasi kemerdekaan, upaya mempertahankan kemerdekaan dan upaya mengembangkan kehidupan kebangsaan yang sejahtera.</v>
      </c>
      <c r="DW2" s="18" t="str">
        <f>IF(COUNT(BC3:BE3),AZ3,"")</f>
        <v/>
      </c>
      <c r="DX2" s="18" t="str">
        <f>IF(COUNT(BI3:BK3),BF3,"")</f>
        <v/>
      </c>
      <c r="DY2" s="18" t="str">
        <f>IF(COUNT(BO3:BQ3),BL3,"")</f>
        <v/>
      </c>
      <c r="DZ2" s="18" t="str">
        <f>IF(COUNT(BU3:BW3),BR3,"")</f>
        <v/>
      </c>
      <c r="EA2" s="18" t="str">
        <f>IF(COUNT(CA3:CC3),BX3,"")</f>
        <v/>
      </c>
      <c r="EB2" s="18" t="str">
        <f>IF(COUNT(CG3:CI3),CD3,"")</f>
        <v/>
      </c>
      <c r="EC2" s="18" t="str">
        <f>IF(COUNT(CM3:CO3),CJ3,"")</f>
        <v/>
      </c>
      <c r="ED2" s="20" t="s">
        <v>25</v>
      </c>
      <c r="EE2" s="20" t="s">
        <v>26</v>
      </c>
      <c r="EF2" s="20" t="s">
        <v>27</v>
      </c>
    </row>
    <row r="3" spans="1:136" ht="47.25" x14ac:dyDescent="0.25">
      <c r="A3" s="2">
        <v>1</v>
      </c>
      <c r="B3" s="3" t="str">
        <f t="shared" ref="B3:C32" ca="1" si="0">IFERROR(INDEX(Data_Siswa,ROW(B1),COLUMN(A3)),"")</f>
        <v>AHMAD FARIZI</v>
      </c>
      <c r="C3" s="3" t="str">
        <f t="shared" ca="1" si="0"/>
        <v>0087736464</v>
      </c>
      <c r="D3" s="4" t="s">
        <v>211</v>
      </c>
      <c r="E3" s="5">
        <v>80</v>
      </c>
      <c r="F3" s="5"/>
      <c r="G3" s="5"/>
      <c r="H3" s="5"/>
      <c r="I3" s="5"/>
      <c r="J3" s="4" t="s">
        <v>212</v>
      </c>
      <c r="K3" s="5">
        <v>80</v>
      </c>
      <c r="L3" s="5"/>
      <c r="M3" s="5"/>
      <c r="N3" s="5"/>
      <c r="O3" s="5"/>
      <c r="P3" s="4" t="s">
        <v>213</v>
      </c>
      <c r="Q3" s="5">
        <v>80</v>
      </c>
      <c r="R3" s="5"/>
      <c r="S3" s="5"/>
      <c r="T3" s="5"/>
      <c r="U3" s="5"/>
      <c r="V3" s="4" t="s">
        <v>214</v>
      </c>
      <c r="W3" s="5">
        <v>80</v>
      </c>
      <c r="X3" s="5"/>
      <c r="Y3" s="5"/>
      <c r="Z3" s="5"/>
      <c r="AA3" s="5"/>
      <c r="AB3" s="4" t="s">
        <v>215</v>
      </c>
      <c r="AC3" s="5"/>
      <c r="AD3" s="5"/>
      <c r="AE3" s="5"/>
      <c r="AF3" s="5"/>
      <c r="AG3" s="5">
        <v>80</v>
      </c>
      <c r="AH3" s="4" t="s">
        <v>216</v>
      </c>
      <c r="AI3" s="5"/>
      <c r="AJ3" s="5"/>
      <c r="AK3" s="5"/>
      <c r="AL3" s="5"/>
      <c r="AM3" s="5">
        <v>80</v>
      </c>
      <c r="AN3" s="6" t="s">
        <v>217</v>
      </c>
      <c r="AO3" s="5"/>
      <c r="AP3" s="5"/>
      <c r="AQ3" s="5"/>
      <c r="AR3" s="5"/>
      <c r="AS3" s="5">
        <v>80</v>
      </c>
      <c r="AT3" s="4" t="s">
        <v>218</v>
      </c>
      <c r="AU3" s="5"/>
      <c r="AV3" s="5"/>
      <c r="AW3" s="5"/>
      <c r="AX3" s="5"/>
      <c r="AY3" s="5">
        <v>80</v>
      </c>
      <c r="AZ3" s="4"/>
      <c r="BA3" s="5"/>
      <c r="BB3" s="5"/>
      <c r="BC3" s="5"/>
      <c r="BD3" s="5"/>
      <c r="BE3" s="5"/>
      <c r="BF3" s="4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6">
        <f>IFERROR(MAX(CQ3:CR3),"")</f>
        <v>80</v>
      </c>
      <c r="CQ3" s="10">
        <f>IFERROR(AVERAGEIF($D$2:$CO$2,CQ$2,$D3:$CO3),"")</f>
        <v>80</v>
      </c>
      <c r="CR3" s="10" t="str">
        <f t="shared" ref="CR3:CU18" si="1">IFERROR(AVERAGEIF($D$2:$CO$2,CR$2,$D3:$CO3),"")</f>
        <v/>
      </c>
      <c r="CS3" s="10" t="str">
        <f t="shared" si="1"/>
        <v/>
      </c>
      <c r="CT3" s="10" t="str">
        <f t="shared" si="1"/>
        <v/>
      </c>
      <c r="CU3" s="10">
        <f t="shared" si="1"/>
        <v>80</v>
      </c>
      <c r="CV3" s="21">
        <f>IF(COUNT(E3:F3),MAX(E3:F3),"")</f>
        <v>80</v>
      </c>
      <c r="CW3" s="21">
        <f>IF(COUNT(K3:L3),MAX(K3:L3),"")</f>
        <v>80</v>
      </c>
      <c r="CX3" s="22">
        <f>IF(COUNT(Q3:R3),MAX(Q3:R3),"")</f>
        <v>80</v>
      </c>
      <c r="CY3" s="22">
        <f>IF(COUNT(W3:X3),MAX(W3:X3),"")</f>
        <v>80</v>
      </c>
      <c r="CZ3" s="22" t="str">
        <f>IF(COUNT(AC3:AD3),MAX(AC3:AD3),"")</f>
        <v/>
      </c>
      <c r="DA3" s="23" t="str">
        <f>IF(COUNT(AI3:AJ3),MAX(AI3:AJ3),"")</f>
        <v/>
      </c>
      <c r="DB3" s="23" t="str">
        <f>IF(COUNT(AO3:AP3),MAX(AO3:AP3),"")</f>
        <v/>
      </c>
      <c r="DC3" s="23" t="str">
        <f>IF(COUNT(AU3:AV3),MAX(AU3:AV3),"")</f>
        <v/>
      </c>
      <c r="DD3" s="23" t="str">
        <f>IF(COUNT(BA3:BB3),MAX(BA3:BB3),"")</f>
        <v/>
      </c>
      <c r="DE3" s="23" t="str">
        <f>IF(COUNT(BG3:BH3),MAX(BG3:BH3),"")</f>
        <v/>
      </c>
      <c r="DF3" s="23" t="str">
        <f>IF(COUNT(BM3:BN3),MAX(BM3:BN3),"")</f>
        <v/>
      </c>
      <c r="DG3" s="23" t="str">
        <f>IF(COUNT(BS3:BT3),MAX(BS3:BT3),"")</f>
        <v/>
      </c>
      <c r="DH3" s="23" t="str">
        <f>IF(COUNT(BY3:BZ3),MAX(BY3:BZ3),"")</f>
        <v/>
      </c>
      <c r="DI3" s="23" t="str">
        <f>IF(COUNT(CE3:CF3),MAX(CE3:CF3),"")</f>
        <v/>
      </c>
      <c r="DJ3" s="23" t="str">
        <f>IF(COUNT(CK3:CL3),MAX(CK3:CL3),"")</f>
        <v/>
      </c>
      <c r="DK3" s="23" t="str">
        <f>IFERROR(INDEX($CV$2:$DJ$2,,MATCH(MAX($CV3:$DJ3),$CV3:$DJ3,0)),"")</f>
        <v xml:space="preserve">Mengidentifikasi karakteristik geografis dan kehidupan sosial budaya, ekonomi, politik di wilayah ASEAN. </v>
      </c>
      <c r="DL3" s="23" t="str">
        <f>IFERROR(INDEX($CV$2:$DJ$2,,MATCH(MIN($CV3:$DJ3),$CV3:$DJ3,0)),"")</f>
        <v xml:space="preserve">Mengidentifikasi karakteristik geografis dan kehidupan sosial budaya, ekonomi, politik di wilayah ASEAN. </v>
      </c>
      <c r="DM3" s="31" t="str">
        <f>IF(DK3="","",LOOKUP(MAX($CV3:$DJ3),KKM!$C$11:$C$14,KKM!$E$11:$E$14)&amp;" "&amp;IPS!DK3&amp;"; "&amp;LOOKUP(MIN(IPS!CV3:DJ3),KKM!$C$11:$C$14,KKM!$E$11:$E$14)&amp;" "&amp;IPS!DL3)</f>
        <v xml:space="preserve">Memiliki kemampuan yang baik dalam  Mengidentifikasi karakteristik geografis dan kehidupan sosial budaya, ekonomi, politik di wilayah ASEAN. ; Memiliki kemampuan yang baik dalam  Mengidentifikasi karakteristik geografis dan kehidupan sosial budaya, ekonomi, politik di wilayah ASEAN. </v>
      </c>
      <c r="DO3" s="9" t="str">
        <f>IF(COUNT(G3:I3),AVERAGE(G3:I3),"")</f>
        <v/>
      </c>
      <c r="DP3" s="9" t="str">
        <f>IF(DP$2="","",AVERAGE(M3:O3))</f>
        <v/>
      </c>
      <c r="DQ3" s="9" t="str">
        <f>IF(DQ$2="","",AVERAGE(S3:U3))</f>
        <v/>
      </c>
      <c r="DR3" s="9" t="str">
        <f>IF(DR$2="","",AVERAGE(Y3:AA3))</f>
        <v/>
      </c>
      <c r="DS3" s="9">
        <f>IF(DS$2="","",AVERAGE(AE3:AG3))</f>
        <v>80</v>
      </c>
      <c r="DT3" s="9">
        <f>IF(DT$2="","",IFERROR(AVERAGE(AK3:AM3),""))</f>
        <v>80</v>
      </c>
      <c r="DU3" s="9">
        <f>IF(DU$2="","",IFERROR(AVERAGE(AQ3:AS3),""))</f>
        <v>80</v>
      </c>
      <c r="DV3" s="9">
        <f>IF(DV$2="","",IFERROR(AVERAGE(AW3:AY3),""))</f>
        <v>80</v>
      </c>
      <c r="DW3" s="9" t="str">
        <f>IFERROR(AVERAGE(BC3:BE3),"")</f>
        <v/>
      </c>
      <c r="DX3" s="9" t="str">
        <f>IFERROR(AVERAGE(BI3:BK3),"")</f>
        <v/>
      </c>
      <c r="DY3" s="9" t="str">
        <f>IFERROR(AVERAGE(BO3:BQ3),"")</f>
        <v/>
      </c>
      <c r="DZ3" s="9" t="str">
        <f>IFERROR(AVERAGE(BU3:BW3),"")</f>
        <v/>
      </c>
      <c r="EA3" s="9" t="str">
        <f>IFERROR(AVERAGE(CA3:CC3),"")</f>
        <v/>
      </c>
      <c r="EB3" s="9" t="str">
        <f>IFERROR(AVERAGE(CG3:CI3),"")</f>
        <v/>
      </c>
      <c r="EC3" s="9" t="str">
        <f>IFERROR(AVERAGE(CM3:CO3),"")</f>
        <v/>
      </c>
      <c r="ED3" s="9" t="str">
        <f>IFERROR(INDEX($DO$2:$EC$2,,MATCH(MAX($DO3:$EC3),$DO3:$EC3,0)),"")</f>
        <v>Menyajikan hasil identifikasi karakteristik geografis dan kehidupan sosial budaya, ekonomi, dan politik di wilayah ASEAN.</v>
      </c>
      <c r="EE3" s="9" t="str">
        <f>IFERROR(INDEX($DO$2:$EC$2,,MATCH(MIN($DO3:$EC3),$DO3:$EC3,0)),"")</f>
        <v>Menyajikan hasil identifikasi karakteristik geografis dan kehidupan sosial budaya, ekonomi, dan politik di wilayah ASEAN.</v>
      </c>
      <c r="EF3" s="31" t="str">
        <f>IFERROR(LOOKUP(MAX($DO3:$EC3),KKM!$C$11:$C$14,KKM!$F$11:$F$14),"")&amp;IPS!ED3&amp;"; "&amp;IFERROR(LOOKUP(MIN($DO3:$EC3),KKM!$C$11:$C$14,KKM!$F$11:$F$14),"")&amp;IPS!EE3</f>
        <v>Terampil dalam Menyajikan hasil identifikasi karakteristik geografis dan kehidupan sosial budaya, ekonomi, dan politik di wilayah ASEAN.; Terampil dalam Menyajikan hasil identifikasi karakteristik geografis dan kehidupan sosial budaya, ekonomi, dan politik di wilayah ASEAN.</v>
      </c>
    </row>
    <row r="4" spans="1:136" ht="47.25" x14ac:dyDescent="0.25">
      <c r="A4" s="2">
        <v>2</v>
      </c>
      <c r="B4" s="3" t="str">
        <f t="shared" ca="1" si="0"/>
        <v>ALI BIKRIH</v>
      </c>
      <c r="C4" s="3" t="str">
        <f t="shared" ca="1" si="0"/>
        <v>0096718446</v>
      </c>
      <c r="D4" s="4" t="s">
        <v>211</v>
      </c>
      <c r="E4" s="5">
        <v>80</v>
      </c>
      <c r="F4" s="5"/>
      <c r="G4" s="5"/>
      <c r="H4" s="5"/>
      <c r="I4" s="5"/>
      <c r="J4" s="4" t="s">
        <v>212</v>
      </c>
      <c r="K4" s="5">
        <v>80</v>
      </c>
      <c r="L4" s="5"/>
      <c r="M4" s="5"/>
      <c r="N4" s="5"/>
      <c r="O4" s="5"/>
      <c r="P4" s="4" t="s">
        <v>213</v>
      </c>
      <c r="Q4" s="5">
        <v>80</v>
      </c>
      <c r="R4" s="5"/>
      <c r="S4" s="5"/>
      <c r="T4" s="5"/>
      <c r="U4" s="5"/>
      <c r="V4" s="4" t="s">
        <v>214</v>
      </c>
      <c r="W4" s="5">
        <v>80</v>
      </c>
      <c r="X4" s="5"/>
      <c r="Y4" s="5"/>
      <c r="Z4" s="5"/>
      <c r="AA4" s="5"/>
      <c r="AB4" s="4" t="s">
        <v>215</v>
      </c>
      <c r="AC4" s="5"/>
      <c r="AD4" s="5"/>
      <c r="AE4" s="5"/>
      <c r="AF4" s="5"/>
      <c r="AG4" s="5">
        <v>80</v>
      </c>
      <c r="AH4" s="4" t="s">
        <v>216</v>
      </c>
      <c r="AI4" s="5"/>
      <c r="AJ4" s="5"/>
      <c r="AK4" s="5"/>
      <c r="AL4" s="5"/>
      <c r="AM4" s="5">
        <v>80</v>
      </c>
      <c r="AN4" s="6" t="s">
        <v>217</v>
      </c>
      <c r="AO4" s="5"/>
      <c r="AP4" s="5"/>
      <c r="AQ4" s="5"/>
      <c r="AR4" s="5"/>
      <c r="AS4" s="5">
        <v>80</v>
      </c>
      <c r="AT4" s="4" t="s">
        <v>218</v>
      </c>
      <c r="AU4" s="5"/>
      <c r="AV4" s="5"/>
      <c r="AW4" s="5"/>
      <c r="AX4" s="5"/>
      <c r="AY4" s="5">
        <v>80</v>
      </c>
      <c r="AZ4" s="4"/>
      <c r="BA4" s="5"/>
      <c r="BB4" s="5"/>
      <c r="BC4" s="5"/>
      <c r="BD4" s="5"/>
      <c r="BE4" s="5"/>
      <c r="BF4" s="4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6">
        <f t="shared" ref="CP4:CP32" si="2">IFERROR(MAX(CQ4:CR4),"")</f>
        <v>80</v>
      </c>
      <c r="CQ4" s="10">
        <f t="shared" ref="CQ4:CU26" si="3">IFERROR(AVERAGEIF($D$2:$CO$2,CQ$2,$D4:$CO4),"")</f>
        <v>80</v>
      </c>
      <c r="CR4" s="10" t="str">
        <f t="shared" si="1"/>
        <v/>
      </c>
      <c r="CS4" s="10" t="str">
        <f t="shared" si="1"/>
        <v/>
      </c>
      <c r="CT4" s="10" t="str">
        <f t="shared" si="1"/>
        <v/>
      </c>
      <c r="CU4" s="10">
        <f t="shared" si="1"/>
        <v>80</v>
      </c>
      <c r="CV4" s="21">
        <f t="shared" ref="CV4:CV32" si="4">IF(COUNT(E4:F4),MAX(E4:F4),"")</f>
        <v>80</v>
      </c>
      <c r="CW4" s="21">
        <f t="shared" ref="CW4:CW32" si="5">IF(COUNT(K4:L4),MAX(K4:L4),"")</f>
        <v>80</v>
      </c>
      <c r="CX4" s="22">
        <f t="shared" ref="CX4:CX32" si="6">IF(COUNT(Q4:R4),MAX(Q4:R4),"")</f>
        <v>80</v>
      </c>
      <c r="CY4" s="22">
        <f t="shared" ref="CY4:CY32" si="7">IF(COUNT(W4:X4),MAX(W4:X4),"")</f>
        <v>80</v>
      </c>
      <c r="CZ4" s="22" t="str">
        <f t="shared" ref="CZ4:CZ32" si="8">IF(COUNT(AC4:AD4),MAX(AC4:AD4),"")</f>
        <v/>
      </c>
      <c r="DA4" s="23" t="str">
        <f t="shared" ref="DA4:DA32" si="9">IF(COUNT(AI4:AJ4),MAX(AI4:AJ4),"")</f>
        <v/>
      </c>
      <c r="DB4" s="23" t="str">
        <f t="shared" ref="DB4:DB32" si="10">IF(COUNT(AO4:AP4),MAX(AO4:AP4),"")</f>
        <v/>
      </c>
      <c r="DC4" s="23" t="str">
        <f t="shared" ref="DC4:DC32" si="11">IF(COUNT(AU4:AV4),MAX(AU4:AV4),"")</f>
        <v/>
      </c>
      <c r="DD4" s="23" t="str">
        <f t="shared" ref="DD4:DD32" si="12">IF(COUNT(BA4:BB4),MAX(BA4:BB4),"")</f>
        <v/>
      </c>
      <c r="DE4" s="23" t="str">
        <f t="shared" ref="DE4:DE32" si="13">IF(COUNT(BG4:BH4),MAX(BG4:BH4),"")</f>
        <v/>
      </c>
      <c r="DF4" s="23" t="str">
        <f t="shared" ref="DF4:DF32" si="14">IF(COUNT(BM4:BN4),MAX(BM4:BN4),"")</f>
        <v/>
      </c>
      <c r="DG4" s="23" t="str">
        <f t="shared" ref="DG4:DG32" si="15">IF(COUNT(BS4:BT4),MAX(BS4:BT4),"")</f>
        <v/>
      </c>
      <c r="DH4" s="23" t="str">
        <f t="shared" ref="DH4:DH32" si="16">IF(COUNT(BY4:BZ4),MAX(BY4:BZ4),"")</f>
        <v/>
      </c>
      <c r="DI4" s="23" t="str">
        <f t="shared" ref="DI4:DI32" si="17">IF(COUNT(CE4:CF4),MAX(CE4:CF4),"")</f>
        <v/>
      </c>
      <c r="DJ4" s="23" t="str">
        <f t="shared" ref="DJ4:DJ32" si="18">IF(COUNT(CK4:CL4),MAX(CK4:CL4),"")</f>
        <v/>
      </c>
      <c r="DK4" s="23" t="str">
        <f t="shared" ref="DK4:DK32" si="19">IFERROR(INDEX($CV$2:$DJ$2,,MATCH(MAX($CV4:$DJ4),$CV4:$DJ4,0)),"")</f>
        <v xml:space="preserve">Mengidentifikasi karakteristik geografis dan kehidupan sosial budaya, ekonomi, politik di wilayah ASEAN. </v>
      </c>
      <c r="DL4" s="23" t="str">
        <f t="shared" ref="DL4:DL32" si="20">IFERROR(INDEX($CV$2:$DJ$2,,MATCH(MIN($CV4:$DJ4),$CV4:$DJ4,0)),"")</f>
        <v xml:space="preserve">Mengidentifikasi karakteristik geografis dan kehidupan sosial budaya, ekonomi, politik di wilayah ASEAN. </v>
      </c>
      <c r="DM4" s="31" t="str">
        <f>IF(DK4="","",LOOKUP(MAX($CV4:$DJ4),KKM!$C$11:$C$14,KKM!$E$11:$E$14)&amp;" "&amp;IPS!DK4&amp;"; "&amp;LOOKUP(MIN(IPS!CV4:DJ4),KKM!$C$11:$C$14,KKM!$E$11:$E$14)&amp;" "&amp;IPS!DL4)</f>
        <v xml:space="preserve">Memiliki kemampuan yang baik dalam  Mengidentifikasi karakteristik geografis dan kehidupan sosial budaya, ekonomi, politik di wilayah ASEAN. ; Memiliki kemampuan yang baik dalam  Mengidentifikasi karakteristik geografis dan kehidupan sosial budaya, ekonomi, politik di wilayah ASEAN. </v>
      </c>
      <c r="DO4" s="9" t="str">
        <f t="shared" ref="DO4:DO32" si="21">IF(COUNT(G4:I4),AVERAGE(G4:I4),"")</f>
        <v/>
      </c>
      <c r="DP4" s="9" t="str">
        <f t="shared" ref="DP4:DP32" si="22">IF(DP$2="","",AVERAGE(M4:O4))</f>
        <v/>
      </c>
      <c r="DQ4" s="9" t="str">
        <f t="shared" ref="DQ4:DQ32" si="23">IF(DQ$2="","",AVERAGE(S4:U4))</f>
        <v/>
      </c>
      <c r="DR4" s="9" t="str">
        <f t="shared" ref="DR4:DR32" si="24">IF(DR$2="","",AVERAGE(Y4:AA4))</f>
        <v/>
      </c>
      <c r="DS4" s="9">
        <f t="shared" ref="DS4:DS32" si="25">IF(DS$2="","",AVERAGE(AE4:AG4))</f>
        <v>80</v>
      </c>
      <c r="DT4" s="9">
        <f t="shared" ref="DT4:DT32" si="26">IF(DT$2="","",IFERROR(AVERAGE(AK4:AM4),""))</f>
        <v>80</v>
      </c>
      <c r="DU4" s="9">
        <f t="shared" ref="DU4:DU32" si="27">IF(DU$2="","",IFERROR(AVERAGE(AQ4:AS4),""))</f>
        <v>80</v>
      </c>
      <c r="DV4" s="9">
        <f t="shared" ref="DV4:DV32" si="28">IF(DV$2="","",IFERROR(AVERAGE(AW4:AY4),""))</f>
        <v>80</v>
      </c>
      <c r="DW4" s="9" t="str">
        <f t="shared" ref="DW4:DW32" si="29">IFERROR(AVERAGE(BC4:BE4),"")</f>
        <v/>
      </c>
      <c r="DX4" s="9" t="str">
        <f t="shared" ref="DX4:DX32" si="30">IFERROR(AVERAGE(BI4:BK4),"")</f>
        <v/>
      </c>
      <c r="DY4" s="9" t="str">
        <f t="shared" ref="DY4:DY32" si="31">IFERROR(AVERAGE(BO4:BQ4),"")</f>
        <v/>
      </c>
      <c r="DZ4" s="9" t="str">
        <f t="shared" ref="DZ4:DZ32" si="32">IFERROR(AVERAGE(BU4:BW4),"")</f>
        <v/>
      </c>
      <c r="EA4" s="9" t="str">
        <f t="shared" ref="EA4:EA32" si="33">IFERROR(AVERAGE(CA4:CC4),"")</f>
        <v/>
      </c>
      <c r="EB4" s="9" t="str">
        <f t="shared" ref="EB4:EB32" si="34">IFERROR(AVERAGE(CG4:CI4),"")</f>
        <v/>
      </c>
      <c r="EC4" s="9" t="str">
        <f t="shared" ref="EC4:EC32" si="35">IFERROR(AVERAGE(CM4:CO4),"")</f>
        <v/>
      </c>
      <c r="ED4" s="9" t="str">
        <f t="shared" ref="ED4:ED32" si="36">IFERROR(INDEX($DO$2:$EC$2,,MATCH(MAX($DO4:$EC4),$DO4:$EC4,0)),"")</f>
        <v>Menyajikan hasil identifikasi karakteristik geografis dan kehidupan sosial budaya, ekonomi, dan politik di wilayah ASEAN.</v>
      </c>
      <c r="EE4" s="9" t="str">
        <f t="shared" ref="EE4:EE32" si="37">IFERROR(INDEX($DO$2:$EC$2,,MATCH(MIN($DO4:$EC4),$DO4:$EC4,0)),"")</f>
        <v>Menyajikan hasil identifikasi karakteristik geografis dan kehidupan sosial budaya, ekonomi, dan politik di wilayah ASEAN.</v>
      </c>
      <c r="EF4" s="31" t="str">
        <f>IFERROR(LOOKUP(MAX($DO4:$EC4),KKM!$C$11:$C$14,KKM!$F$11:$F$14),"")&amp;IPS!ED4&amp;"; "&amp;IFERROR(LOOKUP(MIN($DO4:$EC4),KKM!$C$11:$C$14,KKM!$F$11:$F$14),"")&amp;IPS!EE4</f>
        <v>Terampil dalam Menyajikan hasil identifikasi karakteristik geografis dan kehidupan sosial budaya, ekonomi, dan politik di wilayah ASEAN.; Terampil dalam Menyajikan hasil identifikasi karakteristik geografis dan kehidupan sosial budaya, ekonomi, dan politik di wilayah ASEAN.</v>
      </c>
    </row>
    <row r="5" spans="1:136" ht="47.25" x14ac:dyDescent="0.25">
      <c r="A5" s="2">
        <v>3</v>
      </c>
      <c r="B5" s="3" t="str">
        <f t="shared" ca="1" si="0"/>
        <v>ANIES KALEELA</v>
      </c>
      <c r="C5" s="3" t="str">
        <f t="shared" ca="1" si="0"/>
        <v>0084872709</v>
      </c>
      <c r="D5" s="4" t="s">
        <v>211</v>
      </c>
      <c r="E5" s="5">
        <v>100</v>
      </c>
      <c r="F5" s="5"/>
      <c r="G5" s="5"/>
      <c r="H5" s="5"/>
      <c r="I5" s="5"/>
      <c r="J5" s="4" t="s">
        <v>212</v>
      </c>
      <c r="K5" s="5">
        <v>80</v>
      </c>
      <c r="L5" s="5"/>
      <c r="M5" s="5"/>
      <c r="N5" s="5"/>
      <c r="O5" s="5"/>
      <c r="P5" s="4" t="s">
        <v>213</v>
      </c>
      <c r="Q5" s="5">
        <v>80</v>
      </c>
      <c r="R5" s="5"/>
      <c r="S5" s="5"/>
      <c r="T5" s="5"/>
      <c r="U5" s="5"/>
      <c r="V5" s="4" t="s">
        <v>214</v>
      </c>
      <c r="W5" s="5">
        <v>80</v>
      </c>
      <c r="X5" s="5"/>
      <c r="Y5" s="5"/>
      <c r="Z5" s="5"/>
      <c r="AA5" s="5"/>
      <c r="AB5" s="4" t="s">
        <v>215</v>
      </c>
      <c r="AC5" s="5"/>
      <c r="AD5" s="5"/>
      <c r="AE5" s="5"/>
      <c r="AF5" s="5"/>
      <c r="AG5" s="5">
        <v>80</v>
      </c>
      <c r="AH5" s="4" t="s">
        <v>216</v>
      </c>
      <c r="AI5" s="5"/>
      <c r="AJ5" s="5"/>
      <c r="AK5" s="5"/>
      <c r="AL5" s="5"/>
      <c r="AM5" s="5">
        <v>100</v>
      </c>
      <c r="AN5" s="6" t="s">
        <v>217</v>
      </c>
      <c r="AO5" s="5"/>
      <c r="AP5" s="5"/>
      <c r="AQ5" s="5"/>
      <c r="AR5" s="5"/>
      <c r="AS5" s="5">
        <v>80</v>
      </c>
      <c r="AT5" s="4" t="s">
        <v>218</v>
      </c>
      <c r="AU5" s="5"/>
      <c r="AV5" s="5"/>
      <c r="AW5" s="5"/>
      <c r="AX5" s="5"/>
      <c r="AY5" s="5">
        <v>80</v>
      </c>
      <c r="AZ5" s="4"/>
      <c r="BA5" s="5"/>
      <c r="BB5" s="5"/>
      <c r="BC5" s="5"/>
      <c r="BD5" s="5"/>
      <c r="BE5" s="5"/>
      <c r="BF5" s="4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6">
        <f t="shared" si="2"/>
        <v>85</v>
      </c>
      <c r="CQ5" s="10">
        <f t="shared" si="3"/>
        <v>85</v>
      </c>
      <c r="CR5" s="10" t="str">
        <f t="shared" si="1"/>
        <v/>
      </c>
      <c r="CS5" s="10" t="str">
        <f t="shared" si="1"/>
        <v/>
      </c>
      <c r="CT5" s="10" t="str">
        <f t="shared" si="1"/>
        <v/>
      </c>
      <c r="CU5" s="10">
        <f t="shared" si="1"/>
        <v>85</v>
      </c>
      <c r="CV5" s="21">
        <f t="shared" si="4"/>
        <v>100</v>
      </c>
      <c r="CW5" s="21">
        <f t="shared" si="5"/>
        <v>80</v>
      </c>
      <c r="CX5" s="22">
        <f t="shared" si="6"/>
        <v>80</v>
      </c>
      <c r="CY5" s="22">
        <f t="shared" si="7"/>
        <v>80</v>
      </c>
      <c r="CZ5" s="22" t="str">
        <f t="shared" si="8"/>
        <v/>
      </c>
      <c r="DA5" s="23" t="str">
        <f t="shared" si="9"/>
        <v/>
      </c>
      <c r="DB5" s="23" t="str">
        <f t="shared" si="10"/>
        <v/>
      </c>
      <c r="DC5" s="23" t="str">
        <f t="shared" si="11"/>
        <v/>
      </c>
      <c r="DD5" s="23" t="str">
        <f t="shared" si="12"/>
        <v/>
      </c>
      <c r="DE5" s="23" t="str">
        <f t="shared" si="13"/>
        <v/>
      </c>
      <c r="DF5" s="23" t="str">
        <f t="shared" si="14"/>
        <v/>
      </c>
      <c r="DG5" s="23" t="str">
        <f t="shared" si="15"/>
        <v/>
      </c>
      <c r="DH5" s="23" t="str">
        <f t="shared" si="16"/>
        <v/>
      </c>
      <c r="DI5" s="23" t="str">
        <f t="shared" si="17"/>
        <v/>
      </c>
      <c r="DJ5" s="23" t="str">
        <f t="shared" si="18"/>
        <v/>
      </c>
      <c r="DK5" s="23" t="str">
        <f t="shared" si="19"/>
        <v xml:space="preserve">Mengidentifikasi karakteristik geografis dan kehidupan sosial budaya, ekonomi, politik di wilayah ASEAN. </v>
      </c>
      <c r="DL5" s="23" t="str">
        <f t="shared" si="20"/>
        <v xml:space="preserve">Menganalisis perubahan sosial budaya dalam rangka modernisasi bangsa Indonesia.  </v>
      </c>
      <c r="DM5" s="31" t="str">
        <f>IF(DK5="","",LOOKUP(MAX($CV5:$DJ5),KKM!$C$11:$C$14,KKM!$E$11:$E$14)&amp;" "&amp;IPS!DK5&amp;"; "&amp;LOOKUP(MIN(IPS!CV5:DJ5),KKM!$C$11:$C$14,KKM!$E$11:$E$14)&amp;" "&amp;IPS!DL5)</f>
        <v xml:space="preserve">Memiliki kemampuan yang sangat baik dalam  Mengidentifikasi karakteristik geografis dan kehidupan sosial budaya, ekonomi, politik di wilayah ASEAN. ; Memiliki kemampuan yang baik dalam  Menganalisis perubahan sosial budaya dalam rangka modernisasi bangsa Indonesia.  </v>
      </c>
      <c r="DO5" s="9" t="str">
        <f t="shared" si="21"/>
        <v/>
      </c>
      <c r="DP5" s="9" t="str">
        <f t="shared" si="22"/>
        <v/>
      </c>
      <c r="DQ5" s="9" t="str">
        <f t="shared" si="23"/>
        <v/>
      </c>
      <c r="DR5" s="9" t="str">
        <f t="shared" si="24"/>
        <v/>
      </c>
      <c r="DS5" s="9">
        <f t="shared" si="25"/>
        <v>80</v>
      </c>
      <c r="DT5" s="9">
        <f t="shared" si="26"/>
        <v>100</v>
      </c>
      <c r="DU5" s="9">
        <f t="shared" si="27"/>
        <v>80</v>
      </c>
      <c r="DV5" s="9">
        <f t="shared" si="28"/>
        <v>80</v>
      </c>
      <c r="DW5" s="9" t="str">
        <f t="shared" si="29"/>
        <v/>
      </c>
      <c r="DX5" s="9" t="str">
        <f t="shared" si="30"/>
        <v/>
      </c>
      <c r="DY5" s="9" t="str">
        <f t="shared" si="31"/>
        <v/>
      </c>
      <c r="DZ5" s="9" t="str">
        <f t="shared" si="32"/>
        <v/>
      </c>
      <c r="EA5" s="9" t="str">
        <f t="shared" si="33"/>
        <v/>
      </c>
      <c r="EB5" s="9" t="str">
        <f t="shared" si="34"/>
        <v/>
      </c>
      <c r="EC5" s="9" t="str">
        <f t="shared" si="35"/>
        <v/>
      </c>
      <c r="ED5" s="9" t="str">
        <f t="shared" si="36"/>
        <v>Menyajikan hasil analisis mengenai perubahan sosial budaya dalam rangka modernisasi bangsa Indonesia.</v>
      </c>
      <c r="EE5" s="9" t="str">
        <f t="shared" si="37"/>
        <v>Menyajikan hasil identifikasi karakteristik geografis dan kehidupan sosial budaya, ekonomi, dan politik di wilayah ASEAN.</v>
      </c>
      <c r="EF5" s="31" t="str">
        <f>IFERROR(LOOKUP(MAX($DO5:$EC5),KKM!$C$11:$C$14,KKM!$F$11:$F$14),"")&amp;IPS!ED5&amp;"; "&amp;IFERROR(LOOKUP(MIN($DO5:$EC5),KKM!$C$11:$C$14,KKM!$F$11:$F$14),"")&amp;IPS!EE5</f>
        <v>Sangat terampil dalam Menyajikan hasil analisis mengenai perubahan sosial budaya dalam rangka modernisasi bangsa Indonesia.; Terampil dalam Menyajikan hasil identifikasi karakteristik geografis dan kehidupan sosial budaya, ekonomi, dan politik di wilayah ASEAN.</v>
      </c>
    </row>
    <row r="6" spans="1:136" ht="47.25" x14ac:dyDescent="0.25">
      <c r="A6" s="2">
        <v>4</v>
      </c>
      <c r="B6" s="3" t="str">
        <f t="shared" ca="1" si="0"/>
        <v>DEDI</v>
      </c>
      <c r="C6" s="3" t="str">
        <f t="shared" ca="1" si="0"/>
        <v>0077915208</v>
      </c>
      <c r="D6" s="4" t="s">
        <v>211</v>
      </c>
      <c r="E6" s="5">
        <v>80</v>
      </c>
      <c r="F6" s="5"/>
      <c r="G6" s="5"/>
      <c r="H6" s="5"/>
      <c r="I6" s="5"/>
      <c r="J6" s="4" t="s">
        <v>212</v>
      </c>
      <c r="K6" s="5">
        <v>80</v>
      </c>
      <c r="L6" s="5"/>
      <c r="M6" s="5"/>
      <c r="N6" s="5"/>
      <c r="O6" s="5"/>
      <c r="P6" s="4" t="s">
        <v>213</v>
      </c>
      <c r="Q6" s="5">
        <v>80</v>
      </c>
      <c r="R6" s="5"/>
      <c r="S6" s="5"/>
      <c r="T6" s="5"/>
      <c r="U6" s="5"/>
      <c r="V6" s="4" t="s">
        <v>214</v>
      </c>
      <c r="W6" s="5">
        <v>80</v>
      </c>
      <c r="X6" s="5"/>
      <c r="Y6" s="5"/>
      <c r="Z6" s="5"/>
      <c r="AA6" s="5"/>
      <c r="AB6" s="4" t="s">
        <v>215</v>
      </c>
      <c r="AC6" s="5"/>
      <c r="AD6" s="5"/>
      <c r="AE6" s="5"/>
      <c r="AF6" s="5"/>
      <c r="AG6" s="5">
        <v>80</v>
      </c>
      <c r="AH6" s="4" t="s">
        <v>216</v>
      </c>
      <c r="AI6" s="5"/>
      <c r="AJ6" s="5"/>
      <c r="AK6" s="5"/>
      <c r="AL6" s="5"/>
      <c r="AM6" s="5">
        <v>80</v>
      </c>
      <c r="AN6" s="6" t="s">
        <v>217</v>
      </c>
      <c r="AO6" s="5"/>
      <c r="AP6" s="5"/>
      <c r="AQ6" s="5"/>
      <c r="AR6" s="5"/>
      <c r="AS6" s="5">
        <v>80</v>
      </c>
      <c r="AT6" s="4" t="s">
        <v>218</v>
      </c>
      <c r="AU6" s="5"/>
      <c r="AV6" s="5"/>
      <c r="AW6" s="5"/>
      <c r="AX6" s="5"/>
      <c r="AY6" s="5">
        <v>80</v>
      </c>
      <c r="AZ6" s="4"/>
      <c r="BA6" s="5"/>
      <c r="BB6" s="5"/>
      <c r="BC6" s="5"/>
      <c r="BD6" s="5"/>
      <c r="BE6" s="5"/>
      <c r="BF6" s="4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6">
        <f t="shared" si="2"/>
        <v>80</v>
      </c>
      <c r="CQ6" s="10">
        <f t="shared" si="3"/>
        <v>80</v>
      </c>
      <c r="CR6" s="10" t="str">
        <f t="shared" si="1"/>
        <v/>
      </c>
      <c r="CS6" s="10" t="str">
        <f t="shared" si="1"/>
        <v/>
      </c>
      <c r="CT6" s="10" t="str">
        <f t="shared" si="1"/>
        <v/>
      </c>
      <c r="CU6" s="10">
        <f t="shared" si="1"/>
        <v>80</v>
      </c>
      <c r="CV6" s="21">
        <f t="shared" si="4"/>
        <v>80</v>
      </c>
      <c r="CW6" s="21">
        <f t="shared" si="5"/>
        <v>80</v>
      </c>
      <c r="CX6" s="22">
        <f t="shared" si="6"/>
        <v>80</v>
      </c>
      <c r="CY6" s="22">
        <f t="shared" si="7"/>
        <v>80</v>
      </c>
      <c r="CZ6" s="22" t="str">
        <f t="shared" si="8"/>
        <v/>
      </c>
      <c r="DA6" s="23" t="str">
        <f t="shared" si="9"/>
        <v/>
      </c>
      <c r="DB6" s="23" t="str">
        <f t="shared" si="10"/>
        <v/>
      </c>
      <c r="DC6" s="23" t="str">
        <f t="shared" si="11"/>
        <v/>
      </c>
      <c r="DD6" s="23" t="str">
        <f t="shared" si="12"/>
        <v/>
      </c>
      <c r="DE6" s="23" t="str">
        <f t="shared" si="13"/>
        <v/>
      </c>
      <c r="DF6" s="23" t="str">
        <f t="shared" si="14"/>
        <v/>
      </c>
      <c r="DG6" s="23" t="str">
        <f t="shared" si="15"/>
        <v/>
      </c>
      <c r="DH6" s="23" t="str">
        <f t="shared" si="16"/>
        <v/>
      </c>
      <c r="DI6" s="23" t="str">
        <f t="shared" si="17"/>
        <v/>
      </c>
      <c r="DJ6" s="23" t="str">
        <f t="shared" si="18"/>
        <v/>
      </c>
      <c r="DK6" s="23" t="str">
        <f t="shared" si="19"/>
        <v xml:space="preserve">Mengidentifikasi karakteristik geografis dan kehidupan sosial budaya, ekonomi, politik di wilayah ASEAN. </v>
      </c>
      <c r="DL6" s="23" t="str">
        <f t="shared" si="20"/>
        <v xml:space="preserve">Mengidentifikasi karakteristik geografis dan kehidupan sosial budaya, ekonomi, politik di wilayah ASEAN. </v>
      </c>
      <c r="DM6" s="31" t="str">
        <f>IF(DK6="","",LOOKUP(MAX($CV6:$DJ6),KKM!$C$11:$C$14,KKM!$E$11:$E$14)&amp;" "&amp;IPS!DK6&amp;"; "&amp;LOOKUP(MIN(IPS!CV6:DJ6),KKM!$C$11:$C$14,KKM!$E$11:$E$14)&amp;" "&amp;IPS!DL6)</f>
        <v xml:space="preserve">Memiliki kemampuan yang baik dalam  Mengidentifikasi karakteristik geografis dan kehidupan sosial budaya, ekonomi, politik di wilayah ASEAN. ; Memiliki kemampuan yang baik dalam  Mengidentifikasi karakteristik geografis dan kehidupan sosial budaya, ekonomi, politik di wilayah ASEAN. </v>
      </c>
      <c r="DO6" s="9" t="str">
        <f t="shared" si="21"/>
        <v/>
      </c>
      <c r="DP6" s="9" t="str">
        <f t="shared" si="22"/>
        <v/>
      </c>
      <c r="DQ6" s="9" t="str">
        <f t="shared" si="23"/>
        <v/>
      </c>
      <c r="DR6" s="9" t="str">
        <f t="shared" si="24"/>
        <v/>
      </c>
      <c r="DS6" s="9">
        <f t="shared" si="25"/>
        <v>80</v>
      </c>
      <c r="DT6" s="9">
        <f t="shared" si="26"/>
        <v>80</v>
      </c>
      <c r="DU6" s="9">
        <f t="shared" si="27"/>
        <v>80</v>
      </c>
      <c r="DV6" s="9">
        <f t="shared" si="28"/>
        <v>80</v>
      </c>
      <c r="DW6" s="9" t="str">
        <f t="shared" si="29"/>
        <v/>
      </c>
      <c r="DX6" s="9" t="str">
        <f t="shared" si="30"/>
        <v/>
      </c>
      <c r="DY6" s="9" t="str">
        <f t="shared" si="31"/>
        <v/>
      </c>
      <c r="DZ6" s="9" t="str">
        <f t="shared" si="32"/>
        <v/>
      </c>
      <c r="EA6" s="9" t="str">
        <f t="shared" si="33"/>
        <v/>
      </c>
      <c r="EB6" s="9" t="str">
        <f t="shared" si="34"/>
        <v/>
      </c>
      <c r="EC6" s="9" t="str">
        <f t="shared" si="35"/>
        <v/>
      </c>
      <c r="ED6" s="9" t="str">
        <f t="shared" si="36"/>
        <v>Menyajikan hasil identifikasi karakteristik geografis dan kehidupan sosial budaya, ekonomi, dan politik di wilayah ASEAN.</v>
      </c>
      <c r="EE6" s="9" t="str">
        <f t="shared" si="37"/>
        <v>Menyajikan hasil identifikasi karakteristik geografis dan kehidupan sosial budaya, ekonomi, dan politik di wilayah ASEAN.</v>
      </c>
      <c r="EF6" s="31" t="str">
        <f>IFERROR(LOOKUP(MAX($DO6:$EC6),KKM!$C$11:$C$14,KKM!$F$11:$F$14),"")&amp;IPS!ED6&amp;"; "&amp;IFERROR(LOOKUP(MIN($DO6:$EC6),KKM!$C$11:$C$14,KKM!$F$11:$F$14),"")&amp;IPS!EE6</f>
        <v>Terampil dalam Menyajikan hasil identifikasi karakteristik geografis dan kehidupan sosial budaya, ekonomi, dan politik di wilayah ASEAN.; Terampil dalam Menyajikan hasil identifikasi karakteristik geografis dan kehidupan sosial budaya, ekonomi, dan politik di wilayah ASEAN.</v>
      </c>
    </row>
    <row r="7" spans="1:136" ht="47.25" x14ac:dyDescent="0.25">
      <c r="A7" s="2">
        <v>5</v>
      </c>
      <c r="B7" s="3" t="str">
        <f t="shared" ca="1" si="0"/>
        <v>DESWITA MAHARANI</v>
      </c>
      <c r="C7" s="3" t="str">
        <f t="shared" ca="1" si="0"/>
        <v>0093819661</v>
      </c>
      <c r="D7" s="4" t="s">
        <v>211</v>
      </c>
      <c r="E7" s="5">
        <v>80</v>
      </c>
      <c r="F7" s="5"/>
      <c r="G7" s="5"/>
      <c r="H7" s="5"/>
      <c r="I7" s="5"/>
      <c r="J7" s="4" t="s">
        <v>212</v>
      </c>
      <c r="K7" s="5">
        <v>80</v>
      </c>
      <c r="L7" s="5"/>
      <c r="M7" s="5"/>
      <c r="N7" s="5"/>
      <c r="O7" s="5"/>
      <c r="P7" s="4" t="s">
        <v>213</v>
      </c>
      <c r="Q7" s="5">
        <v>80</v>
      </c>
      <c r="R7" s="5"/>
      <c r="S7" s="5"/>
      <c r="T7" s="5"/>
      <c r="U7" s="5"/>
      <c r="V7" s="4" t="s">
        <v>214</v>
      </c>
      <c r="W7" s="5">
        <v>80</v>
      </c>
      <c r="X7" s="5"/>
      <c r="Y7" s="5"/>
      <c r="Z7" s="5"/>
      <c r="AA7" s="5"/>
      <c r="AB7" s="4" t="s">
        <v>215</v>
      </c>
      <c r="AC7" s="5"/>
      <c r="AD7" s="5"/>
      <c r="AE7" s="5"/>
      <c r="AF7" s="5"/>
      <c r="AG7" s="5">
        <v>80</v>
      </c>
      <c r="AH7" s="4" t="s">
        <v>216</v>
      </c>
      <c r="AI7" s="5"/>
      <c r="AJ7" s="5"/>
      <c r="AK7" s="5"/>
      <c r="AL7" s="5"/>
      <c r="AM7" s="5">
        <v>80</v>
      </c>
      <c r="AN7" s="6" t="s">
        <v>217</v>
      </c>
      <c r="AO7" s="5"/>
      <c r="AP7" s="5"/>
      <c r="AQ7" s="5"/>
      <c r="AR7" s="5"/>
      <c r="AS7" s="5">
        <v>80</v>
      </c>
      <c r="AT7" s="4" t="s">
        <v>218</v>
      </c>
      <c r="AU7" s="5"/>
      <c r="AV7" s="5"/>
      <c r="AW7" s="5"/>
      <c r="AX7" s="5"/>
      <c r="AY7" s="5">
        <v>80</v>
      </c>
      <c r="AZ7" s="4"/>
      <c r="BA7" s="5"/>
      <c r="BB7" s="5"/>
      <c r="BC7" s="5"/>
      <c r="BD7" s="5"/>
      <c r="BE7" s="5"/>
      <c r="BF7" s="4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6">
        <f t="shared" si="2"/>
        <v>80</v>
      </c>
      <c r="CQ7" s="10">
        <f t="shared" si="3"/>
        <v>80</v>
      </c>
      <c r="CR7" s="10" t="str">
        <f t="shared" si="1"/>
        <v/>
      </c>
      <c r="CS7" s="10" t="str">
        <f t="shared" si="1"/>
        <v/>
      </c>
      <c r="CT7" s="10" t="str">
        <f t="shared" si="1"/>
        <v/>
      </c>
      <c r="CU7" s="10">
        <f t="shared" si="1"/>
        <v>80</v>
      </c>
      <c r="CV7" s="21">
        <f t="shared" si="4"/>
        <v>80</v>
      </c>
      <c r="CW7" s="21">
        <f t="shared" si="5"/>
        <v>80</v>
      </c>
      <c r="CX7" s="22">
        <f t="shared" si="6"/>
        <v>80</v>
      </c>
      <c r="CY7" s="22">
        <f t="shared" si="7"/>
        <v>80</v>
      </c>
      <c r="CZ7" s="22" t="str">
        <f t="shared" si="8"/>
        <v/>
      </c>
      <c r="DA7" s="23" t="str">
        <f t="shared" si="9"/>
        <v/>
      </c>
      <c r="DB7" s="23" t="str">
        <f t="shared" si="10"/>
        <v/>
      </c>
      <c r="DC7" s="23" t="str">
        <f t="shared" si="11"/>
        <v/>
      </c>
      <c r="DD7" s="23" t="str">
        <f t="shared" si="12"/>
        <v/>
      </c>
      <c r="DE7" s="23" t="str">
        <f t="shared" si="13"/>
        <v/>
      </c>
      <c r="DF7" s="23" t="str">
        <f t="shared" si="14"/>
        <v/>
      </c>
      <c r="DG7" s="23" t="str">
        <f t="shared" si="15"/>
        <v/>
      </c>
      <c r="DH7" s="23" t="str">
        <f t="shared" si="16"/>
        <v/>
      </c>
      <c r="DI7" s="23" t="str">
        <f t="shared" si="17"/>
        <v/>
      </c>
      <c r="DJ7" s="23" t="str">
        <f t="shared" si="18"/>
        <v/>
      </c>
      <c r="DK7" s="23" t="str">
        <f t="shared" si="19"/>
        <v xml:space="preserve">Mengidentifikasi karakteristik geografis dan kehidupan sosial budaya, ekonomi, politik di wilayah ASEAN. </v>
      </c>
      <c r="DL7" s="23" t="str">
        <f t="shared" si="20"/>
        <v xml:space="preserve">Mengidentifikasi karakteristik geografis dan kehidupan sosial budaya, ekonomi, politik di wilayah ASEAN. </v>
      </c>
      <c r="DM7" s="31" t="str">
        <f>IF(DK7="","",LOOKUP(MAX($CV7:$DJ7),KKM!$C$11:$C$14,KKM!$E$11:$E$14)&amp;" "&amp;IPS!DK7&amp;"; "&amp;LOOKUP(MIN(IPS!CV7:DJ7),KKM!$C$11:$C$14,KKM!$E$11:$E$14)&amp;" "&amp;IPS!DL7)</f>
        <v xml:space="preserve">Memiliki kemampuan yang baik dalam  Mengidentifikasi karakteristik geografis dan kehidupan sosial budaya, ekonomi, politik di wilayah ASEAN. ; Memiliki kemampuan yang baik dalam  Mengidentifikasi karakteristik geografis dan kehidupan sosial budaya, ekonomi, politik di wilayah ASEAN. </v>
      </c>
      <c r="DO7" s="9" t="str">
        <f t="shared" si="21"/>
        <v/>
      </c>
      <c r="DP7" s="9" t="str">
        <f t="shared" si="22"/>
        <v/>
      </c>
      <c r="DQ7" s="9" t="str">
        <f t="shared" si="23"/>
        <v/>
      </c>
      <c r="DR7" s="9" t="str">
        <f t="shared" si="24"/>
        <v/>
      </c>
      <c r="DS7" s="9">
        <f t="shared" si="25"/>
        <v>80</v>
      </c>
      <c r="DT7" s="9">
        <f t="shared" si="26"/>
        <v>80</v>
      </c>
      <c r="DU7" s="9">
        <f t="shared" si="27"/>
        <v>80</v>
      </c>
      <c r="DV7" s="9">
        <f t="shared" si="28"/>
        <v>80</v>
      </c>
      <c r="DW7" s="9" t="str">
        <f t="shared" si="29"/>
        <v/>
      </c>
      <c r="DX7" s="9" t="str">
        <f t="shared" si="30"/>
        <v/>
      </c>
      <c r="DY7" s="9" t="str">
        <f t="shared" si="31"/>
        <v/>
      </c>
      <c r="DZ7" s="9" t="str">
        <f t="shared" si="32"/>
        <v/>
      </c>
      <c r="EA7" s="9" t="str">
        <f t="shared" si="33"/>
        <v/>
      </c>
      <c r="EB7" s="9" t="str">
        <f t="shared" si="34"/>
        <v/>
      </c>
      <c r="EC7" s="9" t="str">
        <f t="shared" si="35"/>
        <v/>
      </c>
      <c r="ED7" s="9" t="str">
        <f t="shared" si="36"/>
        <v>Menyajikan hasil identifikasi karakteristik geografis dan kehidupan sosial budaya, ekonomi, dan politik di wilayah ASEAN.</v>
      </c>
      <c r="EE7" s="9" t="str">
        <f t="shared" si="37"/>
        <v>Menyajikan hasil identifikasi karakteristik geografis dan kehidupan sosial budaya, ekonomi, dan politik di wilayah ASEAN.</v>
      </c>
      <c r="EF7" s="31" t="str">
        <f>IFERROR(LOOKUP(MAX($DO7:$EC7),KKM!$C$11:$C$14,KKM!$F$11:$F$14),"")&amp;IPS!ED7&amp;"; "&amp;IFERROR(LOOKUP(MIN($DO7:$EC7),KKM!$C$11:$C$14,KKM!$F$11:$F$14),"")&amp;IPS!EE7</f>
        <v>Terampil dalam Menyajikan hasil identifikasi karakteristik geografis dan kehidupan sosial budaya, ekonomi, dan politik di wilayah ASEAN.; Terampil dalam Menyajikan hasil identifikasi karakteristik geografis dan kehidupan sosial budaya, ekonomi, dan politik di wilayah ASEAN.</v>
      </c>
    </row>
    <row r="8" spans="1:136" ht="47.25" x14ac:dyDescent="0.25">
      <c r="A8" s="2">
        <v>6</v>
      </c>
      <c r="B8" s="3" t="str">
        <f t="shared" ca="1" si="0"/>
        <v>DIMAZ RADITHYA SHARIQUE</v>
      </c>
      <c r="C8" s="3" t="str">
        <f t="shared" ca="1" si="0"/>
        <v>0091258806</v>
      </c>
      <c r="D8" s="4" t="s">
        <v>211</v>
      </c>
      <c r="E8" s="5">
        <v>100</v>
      </c>
      <c r="F8" s="5"/>
      <c r="G8" s="5"/>
      <c r="H8" s="5"/>
      <c r="I8" s="5"/>
      <c r="J8" s="4" t="s">
        <v>212</v>
      </c>
      <c r="K8" s="5">
        <v>80</v>
      </c>
      <c r="L8" s="5"/>
      <c r="M8" s="5"/>
      <c r="N8" s="5"/>
      <c r="O8" s="5"/>
      <c r="P8" s="4" t="s">
        <v>213</v>
      </c>
      <c r="Q8" s="5">
        <v>80</v>
      </c>
      <c r="R8" s="5"/>
      <c r="S8" s="5"/>
      <c r="T8" s="5"/>
      <c r="U8" s="5"/>
      <c r="V8" s="4" t="s">
        <v>214</v>
      </c>
      <c r="W8" s="5">
        <v>80</v>
      </c>
      <c r="X8" s="5"/>
      <c r="Y8" s="5"/>
      <c r="Z8" s="5"/>
      <c r="AA8" s="5"/>
      <c r="AB8" s="4" t="s">
        <v>215</v>
      </c>
      <c r="AC8" s="5"/>
      <c r="AD8" s="5"/>
      <c r="AE8" s="5"/>
      <c r="AF8" s="5"/>
      <c r="AG8" s="5">
        <v>80</v>
      </c>
      <c r="AH8" s="4" t="s">
        <v>216</v>
      </c>
      <c r="AI8" s="5"/>
      <c r="AJ8" s="5"/>
      <c r="AK8" s="5"/>
      <c r="AL8" s="5"/>
      <c r="AM8" s="5">
        <v>80</v>
      </c>
      <c r="AN8" s="6" t="s">
        <v>217</v>
      </c>
      <c r="AO8" s="5"/>
      <c r="AP8" s="5"/>
      <c r="AQ8" s="5"/>
      <c r="AR8" s="5"/>
      <c r="AS8" s="5">
        <v>80</v>
      </c>
      <c r="AT8" s="4" t="s">
        <v>218</v>
      </c>
      <c r="AU8" s="5"/>
      <c r="AV8" s="5"/>
      <c r="AW8" s="5"/>
      <c r="AX8" s="5"/>
      <c r="AY8" s="5">
        <v>80</v>
      </c>
      <c r="AZ8" s="4"/>
      <c r="BA8" s="5"/>
      <c r="BB8" s="5"/>
      <c r="BC8" s="5"/>
      <c r="BD8" s="5"/>
      <c r="BE8" s="5"/>
      <c r="BF8" s="4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6">
        <f t="shared" si="2"/>
        <v>85</v>
      </c>
      <c r="CQ8" s="10">
        <f t="shared" si="3"/>
        <v>85</v>
      </c>
      <c r="CR8" s="10" t="str">
        <f t="shared" si="1"/>
        <v/>
      </c>
      <c r="CS8" s="10" t="str">
        <f t="shared" si="1"/>
        <v/>
      </c>
      <c r="CT8" s="10" t="str">
        <f t="shared" si="1"/>
        <v/>
      </c>
      <c r="CU8" s="10">
        <f t="shared" si="1"/>
        <v>80</v>
      </c>
      <c r="CV8" s="21">
        <f t="shared" si="4"/>
        <v>100</v>
      </c>
      <c r="CW8" s="21">
        <f t="shared" si="5"/>
        <v>80</v>
      </c>
      <c r="CX8" s="22">
        <f t="shared" si="6"/>
        <v>80</v>
      </c>
      <c r="CY8" s="22">
        <f t="shared" si="7"/>
        <v>80</v>
      </c>
      <c r="CZ8" s="22" t="str">
        <f t="shared" si="8"/>
        <v/>
      </c>
      <c r="DA8" s="23" t="str">
        <f t="shared" si="9"/>
        <v/>
      </c>
      <c r="DB8" s="23" t="str">
        <f t="shared" si="10"/>
        <v/>
      </c>
      <c r="DC8" s="23" t="str">
        <f t="shared" si="11"/>
        <v/>
      </c>
      <c r="DD8" s="23" t="str">
        <f t="shared" si="12"/>
        <v/>
      </c>
      <c r="DE8" s="23" t="str">
        <f t="shared" si="13"/>
        <v/>
      </c>
      <c r="DF8" s="23" t="str">
        <f t="shared" si="14"/>
        <v/>
      </c>
      <c r="DG8" s="23" t="str">
        <f t="shared" si="15"/>
        <v/>
      </c>
      <c r="DH8" s="23" t="str">
        <f t="shared" si="16"/>
        <v/>
      </c>
      <c r="DI8" s="23" t="str">
        <f t="shared" si="17"/>
        <v/>
      </c>
      <c r="DJ8" s="23" t="str">
        <f t="shared" si="18"/>
        <v/>
      </c>
      <c r="DK8" s="23" t="str">
        <f t="shared" si="19"/>
        <v xml:space="preserve">Mengidentifikasi karakteristik geografis dan kehidupan sosial budaya, ekonomi, politik di wilayah ASEAN. </v>
      </c>
      <c r="DL8" s="23" t="str">
        <f t="shared" si="20"/>
        <v xml:space="preserve">Menganalisis perubahan sosial budaya dalam rangka modernisasi bangsa Indonesia.  </v>
      </c>
      <c r="DM8" s="31" t="str">
        <f>IF(DK8="","",LOOKUP(MAX($CV8:$DJ8),KKM!$C$11:$C$14,KKM!$E$11:$E$14)&amp;" "&amp;IPS!DK8&amp;"; "&amp;LOOKUP(MIN(IPS!CV8:DJ8),KKM!$C$11:$C$14,KKM!$E$11:$E$14)&amp;" "&amp;IPS!DL8)</f>
        <v xml:space="preserve">Memiliki kemampuan yang sangat baik dalam  Mengidentifikasi karakteristik geografis dan kehidupan sosial budaya, ekonomi, politik di wilayah ASEAN. ; Memiliki kemampuan yang baik dalam  Menganalisis perubahan sosial budaya dalam rangka modernisasi bangsa Indonesia.  </v>
      </c>
      <c r="DO8" s="9" t="str">
        <f t="shared" si="21"/>
        <v/>
      </c>
      <c r="DP8" s="9" t="str">
        <f t="shared" si="22"/>
        <v/>
      </c>
      <c r="DQ8" s="9" t="str">
        <f t="shared" si="23"/>
        <v/>
      </c>
      <c r="DR8" s="9" t="str">
        <f t="shared" si="24"/>
        <v/>
      </c>
      <c r="DS8" s="9">
        <f t="shared" si="25"/>
        <v>80</v>
      </c>
      <c r="DT8" s="9">
        <f t="shared" si="26"/>
        <v>80</v>
      </c>
      <c r="DU8" s="9">
        <f t="shared" si="27"/>
        <v>80</v>
      </c>
      <c r="DV8" s="9">
        <f t="shared" si="28"/>
        <v>80</v>
      </c>
      <c r="DW8" s="9" t="str">
        <f t="shared" si="29"/>
        <v/>
      </c>
      <c r="DX8" s="9" t="str">
        <f t="shared" si="30"/>
        <v/>
      </c>
      <c r="DY8" s="9" t="str">
        <f t="shared" si="31"/>
        <v/>
      </c>
      <c r="DZ8" s="9" t="str">
        <f t="shared" si="32"/>
        <v/>
      </c>
      <c r="EA8" s="9" t="str">
        <f t="shared" si="33"/>
        <v/>
      </c>
      <c r="EB8" s="9" t="str">
        <f t="shared" si="34"/>
        <v/>
      </c>
      <c r="EC8" s="9" t="str">
        <f t="shared" si="35"/>
        <v/>
      </c>
      <c r="ED8" s="9" t="str">
        <f t="shared" si="36"/>
        <v>Menyajikan hasil identifikasi karakteristik geografis dan kehidupan sosial budaya, ekonomi, dan politik di wilayah ASEAN.</v>
      </c>
      <c r="EE8" s="9" t="str">
        <f t="shared" si="37"/>
        <v>Menyajikan hasil identifikasi karakteristik geografis dan kehidupan sosial budaya, ekonomi, dan politik di wilayah ASEAN.</v>
      </c>
      <c r="EF8" s="31" t="str">
        <f>IFERROR(LOOKUP(MAX($DO8:$EC8),KKM!$C$11:$C$14,KKM!$F$11:$F$14),"")&amp;IPS!ED8&amp;"; "&amp;IFERROR(LOOKUP(MIN($DO8:$EC8),KKM!$C$11:$C$14,KKM!$F$11:$F$14),"")&amp;IPS!EE8</f>
        <v>Terampil dalam Menyajikan hasil identifikasi karakteristik geografis dan kehidupan sosial budaya, ekonomi, dan politik di wilayah ASEAN.; Terampil dalam Menyajikan hasil identifikasi karakteristik geografis dan kehidupan sosial budaya, ekonomi, dan politik di wilayah ASEAN.</v>
      </c>
    </row>
    <row r="9" spans="1:136" ht="63" x14ac:dyDescent="0.25">
      <c r="A9" s="2">
        <v>7</v>
      </c>
      <c r="B9" s="3" t="str">
        <f t="shared" ca="1" si="0"/>
        <v>DONI TATA</v>
      </c>
      <c r="C9" s="3" t="str">
        <f t="shared" ca="1" si="0"/>
        <v>0073283695</v>
      </c>
      <c r="D9" s="4" t="s">
        <v>211</v>
      </c>
      <c r="E9" s="5">
        <v>80</v>
      </c>
      <c r="F9" s="5"/>
      <c r="G9" s="5"/>
      <c r="H9" s="5"/>
      <c r="I9" s="5"/>
      <c r="J9" s="4" t="s">
        <v>212</v>
      </c>
      <c r="K9" s="5">
        <v>80</v>
      </c>
      <c r="L9" s="5"/>
      <c r="M9" s="5"/>
      <c r="N9" s="5"/>
      <c r="O9" s="5"/>
      <c r="P9" s="4" t="s">
        <v>213</v>
      </c>
      <c r="Q9" s="5">
        <v>90</v>
      </c>
      <c r="R9" s="5"/>
      <c r="S9" s="5"/>
      <c r="T9" s="5"/>
      <c r="U9" s="5"/>
      <c r="V9" s="4" t="s">
        <v>214</v>
      </c>
      <c r="W9" s="5">
        <v>80</v>
      </c>
      <c r="X9" s="5"/>
      <c r="Y9" s="5"/>
      <c r="Z9" s="5"/>
      <c r="AA9" s="5"/>
      <c r="AB9" s="4" t="s">
        <v>215</v>
      </c>
      <c r="AC9" s="5"/>
      <c r="AD9" s="5"/>
      <c r="AE9" s="5"/>
      <c r="AF9" s="5"/>
      <c r="AG9" s="5">
        <v>80</v>
      </c>
      <c r="AH9" s="4" t="s">
        <v>216</v>
      </c>
      <c r="AI9" s="5"/>
      <c r="AJ9" s="5"/>
      <c r="AK9" s="5"/>
      <c r="AL9" s="5"/>
      <c r="AM9" s="5">
        <v>80</v>
      </c>
      <c r="AN9" s="6" t="s">
        <v>217</v>
      </c>
      <c r="AO9" s="5"/>
      <c r="AP9" s="5"/>
      <c r="AQ9" s="5"/>
      <c r="AR9" s="5"/>
      <c r="AS9" s="5">
        <v>80</v>
      </c>
      <c r="AT9" s="4" t="s">
        <v>218</v>
      </c>
      <c r="AU9" s="5"/>
      <c r="AV9" s="5"/>
      <c r="AW9" s="5"/>
      <c r="AX9" s="5"/>
      <c r="AY9" s="5">
        <v>80</v>
      </c>
      <c r="AZ9" s="4"/>
      <c r="BA9" s="5"/>
      <c r="BB9" s="5"/>
      <c r="BC9" s="5"/>
      <c r="BD9" s="5"/>
      <c r="BE9" s="5"/>
      <c r="BF9" s="4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6">
        <f t="shared" si="2"/>
        <v>82.5</v>
      </c>
      <c r="CQ9" s="10">
        <f t="shared" si="3"/>
        <v>82.5</v>
      </c>
      <c r="CR9" s="10" t="str">
        <f t="shared" si="1"/>
        <v/>
      </c>
      <c r="CS9" s="10" t="str">
        <f t="shared" si="1"/>
        <v/>
      </c>
      <c r="CT9" s="10" t="str">
        <f t="shared" si="1"/>
        <v/>
      </c>
      <c r="CU9" s="10">
        <f t="shared" si="1"/>
        <v>80</v>
      </c>
      <c r="CV9" s="21">
        <f t="shared" si="4"/>
        <v>80</v>
      </c>
      <c r="CW9" s="21">
        <f t="shared" si="5"/>
        <v>80</v>
      </c>
      <c r="CX9" s="22">
        <f t="shared" si="6"/>
        <v>90</v>
      </c>
      <c r="CY9" s="22">
        <f t="shared" si="7"/>
        <v>80</v>
      </c>
      <c r="CZ9" s="22" t="str">
        <f t="shared" si="8"/>
        <v/>
      </c>
      <c r="DA9" s="23" t="str">
        <f t="shared" si="9"/>
        <v/>
      </c>
      <c r="DB9" s="23" t="str">
        <f t="shared" si="10"/>
        <v/>
      </c>
      <c r="DC9" s="23" t="str">
        <f t="shared" si="11"/>
        <v/>
      </c>
      <c r="DD9" s="23" t="str">
        <f t="shared" si="12"/>
        <v/>
      </c>
      <c r="DE9" s="23" t="str">
        <f t="shared" si="13"/>
        <v/>
      </c>
      <c r="DF9" s="23" t="str">
        <f t="shared" si="14"/>
        <v/>
      </c>
      <c r="DG9" s="23" t="str">
        <f t="shared" si="15"/>
        <v/>
      </c>
      <c r="DH9" s="23" t="str">
        <f t="shared" si="16"/>
        <v/>
      </c>
      <c r="DI9" s="23" t="str">
        <f t="shared" si="17"/>
        <v/>
      </c>
      <c r="DJ9" s="23" t="str">
        <f t="shared" si="18"/>
        <v/>
      </c>
      <c r="DK9" s="23" t="str">
        <f t="shared" si="19"/>
        <v>Menganalisis posisi dan peran Indonesia dalam kerja sama di bidang ekonomi, politik, sosial, budaya, teknologi, dan pendidikan dalam lingkup ASEAN.</v>
      </c>
      <c r="DL9" s="23" t="str">
        <f t="shared" si="20"/>
        <v xml:space="preserve">Mengidentifikasi karakteristik geografis dan kehidupan sosial budaya, ekonomi, politik di wilayah ASEAN. </v>
      </c>
      <c r="DM9" s="31" t="str">
        <f>IF(DK9="","",LOOKUP(MAX($CV9:$DJ9),KKM!$C$11:$C$14,KKM!$E$11:$E$14)&amp;" "&amp;IPS!DK9&amp;"; "&amp;LOOKUP(MIN(IPS!CV9:DJ9),KKM!$C$11:$C$14,KKM!$E$11:$E$14)&amp;" "&amp;IPS!DL9)</f>
        <v xml:space="preserve">Memiliki kemampuan yang sangat baik dalam  Menganalisis posisi dan peran Indonesia dalam kerja sama di bidang ekonomi, politik, sosial, budaya, teknologi, dan pendidikan dalam lingkup ASEAN.; Memiliki kemampuan yang baik dalam  Mengidentifikasi karakteristik geografis dan kehidupan sosial budaya, ekonomi, politik di wilayah ASEAN. </v>
      </c>
      <c r="DO9" s="9" t="str">
        <f t="shared" si="21"/>
        <v/>
      </c>
      <c r="DP9" s="9" t="str">
        <f t="shared" si="22"/>
        <v/>
      </c>
      <c r="DQ9" s="9" t="str">
        <f t="shared" si="23"/>
        <v/>
      </c>
      <c r="DR9" s="9" t="str">
        <f t="shared" si="24"/>
        <v/>
      </c>
      <c r="DS9" s="9">
        <f t="shared" si="25"/>
        <v>80</v>
      </c>
      <c r="DT9" s="9">
        <f t="shared" si="26"/>
        <v>80</v>
      </c>
      <c r="DU9" s="9">
        <f t="shared" si="27"/>
        <v>80</v>
      </c>
      <c r="DV9" s="9">
        <f t="shared" si="28"/>
        <v>80</v>
      </c>
      <c r="DW9" s="9" t="str">
        <f t="shared" si="29"/>
        <v/>
      </c>
      <c r="DX9" s="9" t="str">
        <f t="shared" si="30"/>
        <v/>
      </c>
      <c r="DY9" s="9" t="str">
        <f t="shared" si="31"/>
        <v/>
      </c>
      <c r="DZ9" s="9" t="str">
        <f t="shared" si="32"/>
        <v/>
      </c>
      <c r="EA9" s="9" t="str">
        <f t="shared" si="33"/>
        <v/>
      </c>
      <c r="EB9" s="9" t="str">
        <f t="shared" si="34"/>
        <v/>
      </c>
      <c r="EC9" s="9" t="str">
        <f t="shared" si="35"/>
        <v/>
      </c>
      <c r="ED9" s="9" t="str">
        <f t="shared" si="36"/>
        <v>Menyajikan hasil identifikasi karakteristik geografis dan kehidupan sosial budaya, ekonomi, dan politik di wilayah ASEAN.</v>
      </c>
      <c r="EE9" s="9" t="str">
        <f t="shared" si="37"/>
        <v>Menyajikan hasil identifikasi karakteristik geografis dan kehidupan sosial budaya, ekonomi, dan politik di wilayah ASEAN.</v>
      </c>
      <c r="EF9" s="31" t="str">
        <f>IFERROR(LOOKUP(MAX($DO9:$EC9),KKM!$C$11:$C$14,KKM!$F$11:$F$14),"")&amp;IPS!ED9&amp;"; "&amp;IFERROR(LOOKUP(MIN($DO9:$EC9),KKM!$C$11:$C$14,KKM!$F$11:$F$14),"")&amp;IPS!EE9</f>
        <v>Terampil dalam Menyajikan hasil identifikasi karakteristik geografis dan kehidupan sosial budaya, ekonomi, dan politik di wilayah ASEAN.; Terampil dalam Menyajikan hasil identifikasi karakteristik geografis dan kehidupan sosial budaya, ekonomi, dan politik di wilayah ASEAN.</v>
      </c>
    </row>
    <row r="10" spans="1:136" ht="47.25" x14ac:dyDescent="0.25">
      <c r="A10" s="2">
        <v>8</v>
      </c>
      <c r="B10" s="3" t="str">
        <f t="shared" ca="1" si="0"/>
        <v>HAYKAL ZAQUAN</v>
      </c>
      <c r="C10" s="3" t="str">
        <f t="shared" ca="1" si="0"/>
        <v>0085416711</v>
      </c>
      <c r="D10" s="4" t="s">
        <v>211</v>
      </c>
      <c r="E10" s="5">
        <v>80</v>
      </c>
      <c r="F10" s="5"/>
      <c r="G10" s="5"/>
      <c r="H10" s="5"/>
      <c r="I10" s="5"/>
      <c r="J10" s="4" t="s">
        <v>212</v>
      </c>
      <c r="K10" s="5">
        <v>80</v>
      </c>
      <c r="L10" s="5"/>
      <c r="M10" s="5"/>
      <c r="N10" s="5"/>
      <c r="O10" s="5"/>
      <c r="P10" s="4" t="s">
        <v>213</v>
      </c>
      <c r="Q10" s="5">
        <v>80</v>
      </c>
      <c r="R10" s="5"/>
      <c r="S10" s="5"/>
      <c r="T10" s="5"/>
      <c r="U10" s="5"/>
      <c r="V10" s="4" t="s">
        <v>214</v>
      </c>
      <c r="W10" s="5">
        <v>80</v>
      </c>
      <c r="X10" s="5"/>
      <c r="Y10" s="5"/>
      <c r="Z10" s="5"/>
      <c r="AA10" s="5"/>
      <c r="AB10" s="4" t="s">
        <v>215</v>
      </c>
      <c r="AC10" s="5"/>
      <c r="AD10" s="5"/>
      <c r="AE10" s="5"/>
      <c r="AF10" s="5"/>
      <c r="AG10" s="5">
        <v>80</v>
      </c>
      <c r="AH10" s="4" t="s">
        <v>216</v>
      </c>
      <c r="AI10" s="5"/>
      <c r="AJ10" s="5"/>
      <c r="AK10" s="5"/>
      <c r="AL10" s="5"/>
      <c r="AM10" s="5">
        <v>80</v>
      </c>
      <c r="AN10" s="6" t="s">
        <v>217</v>
      </c>
      <c r="AO10" s="5"/>
      <c r="AP10" s="5"/>
      <c r="AQ10" s="5"/>
      <c r="AR10" s="5"/>
      <c r="AS10" s="5">
        <v>80</v>
      </c>
      <c r="AT10" s="4" t="s">
        <v>218</v>
      </c>
      <c r="AU10" s="5"/>
      <c r="AV10" s="5"/>
      <c r="AW10" s="5"/>
      <c r="AX10" s="5"/>
      <c r="AY10" s="5">
        <v>80</v>
      </c>
      <c r="AZ10" s="4"/>
      <c r="BA10" s="5"/>
      <c r="BB10" s="5"/>
      <c r="BC10" s="5"/>
      <c r="BD10" s="5"/>
      <c r="BE10" s="5"/>
      <c r="BF10" s="4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6">
        <f t="shared" si="2"/>
        <v>80</v>
      </c>
      <c r="CQ10" s="10">
        <f t="shared" si="3"/>
        <v>80</v>
      </c>
      <c r="CR10" s="10" t="str">
        <f t="shared" si="1"/>
        <v/>
      </c>
      <c r="CS10" s="10" t="str">
        <f t="shared" si="1"/>
        <v/>
      </c>
      <c r="CT10" s="10" t="str">
        <f t="shared" si="1"/>
        <v/>
      </c>
      <c r="CU10" s="10">
        <f t="shared" si="1"/>
        <v>80</v>
      </c>
      <c r="CV10" s="21">
        <f t="shared" si="4"/>
        <v>80</v>
      </c>
      <c r="CW10" s="21">
        <f t="shared" si="5"/>
        <v>80</v>
      </c>
      <c r="CX10" s="22">
        <f t="shared" si="6"/>
        <v>80</v>
      </c>
      <c r="CY10" s="22">
        <f t="shared" si="7"/>
        <v>80</v>
      </c>
      <c r="CZ10" s="22" t="str">
        <f t="shared" si="8"/>
        <v/>
      </c>
      <c r="DA10" s="23" t="str">
        <f t="shared" si="9"/>
        <v/>
      </c>
      <c r="DB10" s="23" t="str">
        <f t="shared" si="10"/>
        <v/>
      </c>
      <c r="DC10" s="23" t="str">
        <f t="shared" si="11"/>
        <v/>
      </c>
      <c r="DD10" s="23" t="str">
        <f t="shared" si="12"/>
        <v/>
      </c>
      <c r="DE10" s="23" t="str">
        <f t="shared" si="13"/>
        <v/>
      </c>
      <c r="DF10" s="23" t="str">
        <f t="shared" si="14"/>
        <v/>
      </c>
      <c r="DG10" s="23" t="str">
        <f t="shared" si="15"/>
        <v/>
      </c>
      <c r="DH10" s="23" t="str">
        <f t="shared" si="16"/>
        <v/>
      </c>
      <c r="DI10" s="23" t="str">
        <f t="shared" si="17"/>
        <v/>
      </c>
      <c r="DJ10" s="23" t="str">
        <f t="shared" si="18"/>
        <v/>
      </c>
      <c r="DK10" s="23" t="str">
        <f t="shared" si="19"/>
        <v xml:space="preserve">Mengidentifikasi karakteristik geografis dan kehidupan sosial budaya, ekonomi, politik di wilayah ASEAN. </v>
      </c>
      <c r="DL10" s="23" t="str">
        <f t="shared" si="20"/>
        <v xml:space="preserve">Mengidentifikasi karakteristik geografis dan kehidupan sosial budaya, ekonomi, politik di wilayah ASEAN. </v>
      </c>
      <c r="DM10" s="31" t="str">
        <f>IF(DK10="","",LOOKUP(MAX($CV10:$DJ10),KKM!$C$11:$C$14,KKM!$E$11:$E$14)&amp;" "&amp;IPS!DK10&amp;"; "&amp;LOOKUP(MIN(IPS!CV10:DJ10),KKM!$C$11:$C$14,KKM!$E$11:$E$14)&amp;" "&amp;IPS!DL10)</f>
        <v xml:space="preserve">Memiliki kemampuan yang baik dalam  Mengidentifikasi karakteristik geografis dan kehidupan sosial budaya, ekonomi, politik di wilayah ASEAN. ; Memiliki kemampuan yang baik dalam  Mengidentifikasi karakteristik geografis dan kehidupan sosial budaya, ekonomi, politik di wilayah ASEAN. </v>
      </c>
      <c r="DO10" s="9" t="str">
        <f t="shared" si="21"/>
        <v/>
      </c>
      <c r="DP10" s="9" t="str">
        <f t="shared" si="22"/>
        <v/>
      </c>
      <c r="DQ10" s="9" t="str">
        <f t="shared" si="23"/>
        <v/>
      </c>
      <c r="DR10" s="9" t="str">
        <f t="shared" si="24"/>
        <v/>
      </c>
      <c r="DS10" s="9">
        <f t="shared" si="25"/>
        <v>80</v>
      </c>
      <c r="DT10" s="9">
        <f t="shared" si="26"/>
        <v>80</v>
      </c>
      <c r="DU10" s="9">
        <f t="shared" si="27"/>
        <v>80</v>
      </c>
      <c r="DV10" s="9">
        <f t="shared" si="28"/>
        <v>80</v>
      </c>
      <c r="DW10" s="9" t="str">
        <f t="shared" si="29"/>
        <v/>
      </c>
      <c r="DX10" s="9" t="str">
        <f t="shared" si="30"/>
        <v/>
      </c>
      <c r="DY10" s="9" t="str">
        <f t="shared" si="31"/>
        <v/>
      </c>
      <c r="DZ10" s="9" t="str">
        <f t="shared" si="32"/>
        <v/>
      </c>
      <c r="EA10" s="9" t="str">
        <f t="shared" si="33"/>
        <v/>
      </c>
      <c r="EB10" s="9" t="str">
        <f t="shared" si="34"/>
        <v/>
      </c>
      <c r="EC10" s="9" t="str">
        <f t="shared" si="35"/>
        <v/>
      </c>
      <c r="ED10" s="9" t="str">
        <f t="shared" si="36"/>
        <v>Menyajikan hasil identifikasi karakteristik geografis dan kehidupan sosial budaya, ekonomi, dan politik di wilayah ASEAN.</v>
      </c>
      <c r="EE10" s="9" t="str">
        <f t="shared" si="37"/>
        <v>Menyajikan hasil identifikasi karakteristik geografis dan kehidupan sosial budaya, ekonomi, dan politik di wilayah ASEAN.</v>
      </c>
      <c r="EF10" s="31" t="str">
        <f>IFERROR(LOOKUP(MAX($DO10:$EC10),KKM!$C$11:$C$14,KKM!$F$11:$F$14),"")&amp;IPS!ED10&amp;"; "&amp;IFERROR(LOOKUP(MIN($DO10:$EC10),KKM!$C$11:$C$14,KKM!$F$11:$F$14),"")&amp;IPS!EE10</f>
        <v>Terampil dalam Menyajikan hasil identifikasi karakteristik geografis dan kehidupan sosial budaya, ekonomi, dan politik di wilayah ASEAN.; Terampil dalam Menyajikan hasil identifikasi karakteristik geografis dan kehidupan sosial budaya, ekonomi, dan politik di wilayah ASEAN.</v>
      </c>
    </row>
    <row r="11" spans="1:136" ht="47.25" x14ac:dyDescent="0.25">
      <c r="A11" s="2">
        <v>9</v>
      </c>
      <c r="B11" s="3" t="str">
        <f t="shared" ca="1" si="0"/>
        <v>LAILATUL ULYA MAULIDIA</v>
      </c>
      <c r="C11" s="3" t="str">
        <f t="shared" ca="1" si="0"/>
        <v>0093750930</v>
      </c>
      <c r="D11" s="4" t="s">
        <v>211</v>
      </c>
      <c r="E11" s="5">
        <v>80</v>
      </c>
      <c r="F11" s="5"/>
      <c r="G11" s="5"/>
      <c r="H11" s="5"/>
      <c r="I11" s="5"/>
      <c r="J11" s="4" t="s">
        <v>212</v>
      </c>
      <c r="K11" s="5">
        <v>80</v>
      </c>
      <c r="L11" s="5"/>
      <c r="M11" s="5"/>
      <c r="N11" s="5"/>
      <c r="O11" s="5"/>
      <c r="P11" s="4" t="s">
        <v>213</v>
      </c>
      <c r="Q11" s="5">
        <v>80</v>
      </c>
      <c r="R11" s="5"/>
      <c r="S11" s="5"/>
      <c r="T11" s="5"/>
      <c r="U11" s="5"/>
      <c r="V11" s="4" t="s">
        <v>214</v>
      </c>
      <c r="W11" s="5">
        <v>80</v>
      </c>
      <c r="X11" s="5"/>
      <c r="Y11" s="5"/>
      <c r="Z11" s="5"/>
      <c r="AA11" s="5"/>
      <c r="AB11" s="4" t="s">
        <v>215</v>
      </c>
      <c r="AC11" s="5"/>
      <c r="AD11" s="5"/>
      <c r="AE11" s="5"/>
      <c r="AF11" s="5"/>
      <c r="AG11" s="5">
        <v>80</v>
      </c>
      <c r="AH11" s="4" t="s">
        <v>216</v>
      </c>
      <c r="AI11" s="5"/>
      <c r="AJ11" s="5"/>
      <c r="AK11" s="5"/>
      <c r="AL11" s="5"/>
      <c r="AM11" s="5">
        <v>80</v>
      </c>
      <c r="AN11" s="6" t="s">
        <v>217</v>
      </c>
      <c r="AO11" s="5"/>
      <c r="AP11" s="5"/>
      <c r="AQ11" s="5"/>
      <c r="AR11" s="5"/>
      <c r="AS11" s="5">
        <v>80</v>
      </c>
      <c r="AT11" s="4" t="s">
        <v>218</v>
      </c>
      <c r="AU11" s="5"/>
      <c r="AV11" s="5"/>
      <c r="AW11" s="5"/>
      <c r="AX11" s="5"/>
      <c r="AY11" s="5">
        <v>80</v>
      </c>
      <c r="AZ11" s="4"/>
      <c r="BA11" s="5"/>
      <c r="BB11" s="5"/>
      <c r="BC11" s="5"/>
      <c r="BD11" s="5"/>
      <c r="BE11" s="5"/>
      <c r="BF11" s="4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6">
        <f t="shared" si="2"/>
        <v>80</v>
      </c>
      <c r="CQ11" s="10">
        <f t="shared" si="3"/>
        <v>80</v>
      </c>
      <c r="CR11" s="10" t="str">
        <f t="shared" si="1"/>
        <v/>
      </c>
      <c r="CS11" s="10" t="str">
        <f t="shared" si="1"/>
        <v/>
      </c>
      <c r="CT11" s="10" t="str">
        <f t="shared" si="1"/>
        <v/>
      </c>
      <c r="CU11" s="10">
        <f t="shared" si="1"/>
        <v>80</v>
      </c>
      <c r="CV11" s="21">
        <f t="shared" si="4"/>
        <v>80</v>
      </c>
      <c r="CW11" s="21">
        <f t="shared" si="5"/>
        <v>80</v>
      </c>
      <c r="CX11" s="22">
        <f t="shared" si="6"/>
        <v>80</v>
      </c>
      <c r="CY11" s="22">
        <f t="shared" si="7"/>
        <v>80</v>
      </c>
      <c r="CZ11" s="22" t="str">
        <f t="shared" si="8"/>
        <v/>
      </c>
      <c r="DA11" s="23" t="str">
        <f t="shared" si="9"/>
        <v/>
      </c>
      <c r="DB11" s="23" t="str">
        <f t="shared" si="10"/>
        <v/>
      </c>
      <c r="DC11" s="23" t="str">
        <f t="shared" si="11"/>
        <v/>
      </c>
      <c r="DD11" s="23" t="str">
        <f t="shared" si="12"/>
        <v/>
      </c>
      <c r="DE11" s="23" t="str">
        <f t="shared" si="13"/>
        <v/>
      </c>
      <c r="DF11" s="23" t="str">
        <f t="shared" si="14"/>
        <v/>
      </c>
      <c r="DG11" s="23" t="str">
        <f t="shared" si="15"/>
        <v/>
      </c>
      <c r="DH11" s="23" t="str">
        <f t="shared" si="16"/>
        <v/>
      </c>
      <c r="DI11" s="23" t="str">
        <f t="shared" si="17"/>
        <v/>
      </c>
      <c r="DJ11" s="23" t="str">
        <f t="shared" si="18"/>
        <v/>
      </c>
      <c r="DK11" s="23" t="str">
        <f t="shared" si="19"/>
        <v xml:space="preserve">Mengidentifikasi karakteristik geografis dan kehidupan sosial budaya, ekonomi, politik di wilayah ASEAN. </v>
      </c>
      <c r="DL11" s="23" t="str">
        <f t="shared" si="20"/>
        <v xml:space="preserve">Mengidentifikasi karakteristik geografis dan kehidupan sosial budaya, ekonomi, politik di wilayah ASEAN. </v>
      </c>
      <c r="DM11" s="31" t="str">
        <f>IF(DK11="","",LOOKUP(MAX($CV11:$DJ11),KKM!$C$11:$C$14,KKM!$E$11:$E$14)&amp;" "&amp;IPS!DK11&amp;"; "&amp;LOOKUP(MIN(IPS!CV11:DJ11),KKM!$C$11:$C$14,KKM!$E$11:$E$14)&amp;" "&amp;IPS!DL11)</f>
        <v xml:space="preserve">Memiliki kemampuan yang baik dalam  Mengidentifikasi karakteristik geografis dan kehidupan sosial budaya, ekonomi, politik di wilayah ASEAN. ; Memiliki kemampuan yang baik dalam  Mengidentifikasi karakteristik geografis dan kehidupan sosial budaya, ekonomi, politik di wilayah ASEAN. </v>
      </c>
      <c r="DO11" s="9" t="str">
        <f t="shared" si="21"/>
        <v/>
      </c>
      <c r="DP11" s="9" t="str">
        <f t="shared" si="22"/>
        <v/>
      </c>
      <c r="DQ11" s="9" t="str">
        <f t="shared" si="23"/>
        <v/>
      </c>
      <c r="DR11" s="9" t="str">
        <f t="shared" si="24"/>
        <v/>
      </c>
      <c r="DS11" s="9">
        <f t="shared" si="25"/>
        <v>80</v>
      </c>
      <c r="DT11" s="9">
        <f t="shared" si="26"/>
        <v>80</v>
      </c>
      <c r="DU11" s="9">
        <f t="shared" si="27"/>
        <v>80</v>
      </c>
      <c r="DV11" s="9">
        <f t="shared" si="28"/>
        <v>80</v>
      </c>
      <c r="DW11" s="9" t="str">
        <f t="shared" si="29"/>
        <v/>
      </c>
      <c r="DX11" s="9" t="str">
        <f t="shared" si="30"/>
        <v/>
      </c>
      <c r="DY11" s="9" t="str">
        <f t="shared" si="31"/>
        <v/>
      </c>
      <c r="DZ11" s="9" t="str">
        <f t="shared" si="32"/>
        <v/>
      </c>
      <c r="EA11" s="9" t="str">
        <f t="shared" si="33"/>
        <v/>
      </c>
      <c r="EB11" s="9" t="str">
        <f t="shared" si="34"/>
        <v/>
      </c>
      <c r="EC11" s="9" t="str">
        <f t="shared" si="35"/>
        <v/>
      </c>
      <c r="ED11" s="9" t="str">
        <f t="shared" si="36"/>
        <v>Menyajikan hasil identifikasi karakteristik geografis dan kehidupan sosial budaya, ekonomi, dan politik di wilayah ASEAN.</v>
      </c>
      <c r="EE11" s="9" t="str">
        <f t="shared" si="37"/>
        <v>Menyajikan hasil identifikasi karakteristik geografis dan kehidupan sosial budaya, ekonomi, dan politik di wilayah ASEAN.</v>
      </c>
      <c r="EF11" s="31" t="str">
        <f>IFERROR(LOOKUP(MAX($DO11:$EC11),KKM!$C$11:$C$14,KKM!$F$11:$F$14),"")&amp;IPS!ED11&amp;"; "&amp;IFERROR(LOOKUP(MIN($DO11:$EC11),KKM!$C$11:$C$14,KKM!$F$11:$F$14),"")&amp;IPS!EE11</f>
        <v>Terampil dalam Menyajikan hasil identifikasi karakteristik geografis dan kehidupan sosial budaya, ekonomi, dan politik di wilayah ASEAN.; Terampil dalam Menyajikan hasil identifikasi karakteristik geografis dan kehidupan sosial budaya, ekonomi, dan politik di wilayah ASEAN.</v>
      </c>
    </row>
    <row r="12" spans="1:136" ht="47.25" x14ac:dyDescent="0.25">
      <c r="A12" s="2">
        <v>10</v>
      </c>
      <c r="B12" s="3" t="str">
        <f t="shared" ca="1" si="0"/>
        <v>M. ANDI PRAYOGA</v>
      </c>
      <c r="C12" s="3" t="str">
        <f t="shared" ca="1" si="0"/>
        <v>0083148349</v>
      </c>
      <c r="D12" s="4" t="s">
        <v>211</v>
      </c>
      <c r="E12" s="5">
        <v>80</v>
      </c>
      <c r="F12" s="5"/>
      <c r="G12" s="5"/>
      <c r="H12" s="5"/>
      <c r="I12" s="5"/>
      <c r="J12" s="4" t="s">
        <v>212</v>
      </c>
      <c r="K12" s="5">
        <v>80</v>
      </c>
      <c r="L12" s="5"/>
      <c r="M12" s="5"/>
      <c r="N12" s="5"/>
      <c r="O12" s="5"/>
      <c r="P12" s="4" t="s">
        <v>213</v>
      </c>
      <c r="Q12" s="5">
        <v>80</v>
      </c>
      <c r="R12" s="5"/>
      <c r="S12" s="5"/>
      <c r="T12" s="5"/>
      <c r="U12" s="5"/>
      <c r="V12" s="4" t="s">
        <v>214</v>
      </c>
      <c r="W12" s="5">
        <v>80</v>
      </c>
      <c r="X12" s="5"/>
      <c r="Y12" s="5"/>
      <c r="Z12" s="5"/>
      <c r="AA12" s="5"/>
      <c r="AB12" s="4" t="s">
        <v>215</v>
      </c>
      <c r="AC12" s="5"/>
      <c r="AD12" s="5"/>
      <c r="AE12" s="5"/>
      <c r="AF12" s="5"/>
      <c r="AG12" s="5">
        <v>80</v>
      </c>
      <c r="AH12" s="4" t="s">
        <v>216</v>
      </c>
      <c r="AI12" s="5"/>
      <c r="AJ12" s="5"/>
      <c r="AK12" s="5"/>
      <c r="AL12" s="5"/>
      <c r="AM12" s="5">
        <v>80</v>
      </c>
      <c r="AN12" s="6" t="s">
        <v>217</v>
      </c>
      <c r="AO12" s="5"/>
      <c r="AP12" s="5"/>
      <c r="AQ12" s="5"/>
      <c r="AR12" s="5"/>
      <c r="AS12" s="5">
        <v>80</v>
      </c>
      <c r="AT12" s="4" t="s">
        <v>218</v>
      </c>
      <c r="AU12" s="5"/>
      <c r="AV12" s="5"/>
      <c r="AW12" s="5"/>
      <c r="AX12" s="5"/>
      <c r="AY12" s="5">
        <v>80</v>
      </c>
      <c r="AZ12" s="4"/>
      <c r="BA12" s="5"/>
      <c r="BB12" s="5"/>
      <c r="BC12" s="5"/>
      <c r="BD12" s="5"/>
      <c r="BE12" s="5"/>
      <c r="BF12" s="4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6">
        <f t="shared" si="2"/>
        <v>80</v>
      </c>
      <c r="CQ12" s="10">
        <f t="shared" si="3"/>
        <v>80</v>
      </c>
      <c r="CR12" s="10" t="str">
        <f t="shared" si="1"/>
        <v/>
      </c>
      <c r="CS12" s="10" t="str">
        <f t="shared" si="1"/>
        <v/>
      </c>
      <c r="CT12" s="10" t="str">
        <f t="shared" si="1"/>
        <v/>
      </c>
      <c r="CU12" s="10">
        <f t="shared" si="1"/>
        <v>80</v>
      </c>
      <c r="CV12" s="21">
        <f t="shared" si="4"/>
        <v>80</v>
      </c>
      <c r="CW12" s="21">
        <f t="shared" si="5"/>
        <v>80</v>
      </c>
      <c r="CX12" s="22">
        <f t="shared" si="6"/>
        <v>80</v>
      </c>
      <c r="CY12" s="22">
        <f t="shared" si="7"/>
        <v>80</v>
      </c>
      <c r="CZ12" s="22" t="str">
        <f t="shared" si="8"/>
        <v/>
      </c>
      <c r="DA12" s="23" t="str">
        <f t="shared" si="9"/>
        <v/>
      </c>
      <c r="DB12" s="23" t="str">
        <f t="shared" si="10"/>
        <v/>
      </c>
      <c r="DC12" s="23" t="str">
        <f t="shared" si="11"/>
        <v/>
      </c>
      <c r="DD12" s="23" t="str">
        <f t="shared" si="12"/>
        <v/>
      </c>
      <c r="DE12" s="23" t="str">
        <f t="shared" si="13"/>
        <v/>
      </c>
      <c r="DF12" s="23" t="str">
        <f t="shared" si="14"/>
        <v/>
      </c>
      <c r="DG12" s="23" t="str">
        <f t="shared" si="15"/>
        <v/>
      </c>
      <c r="DH12" s="23" t="str">
        <f t="shared" si="16"/>
        <v/>
      </c>
      <c r="DI12" s="23" t="str">
        <f t="shared" si="17"/>
        <v/>
      </c>
      <c r="DJ12" s="23" t="str">
        <f t="shared" si="18"/>
        <v/>
      </c>
      <c r="DK12" s="23" t="str">
        <f t="shared" si="19"/>
        <v xml:space="preserve">Mengidentifikasi karakteristik geografis dan kehidupan sosial budaya, ekonomi, politik di wilayah ASEAN. </v>
      </c>
      <c r="DL12" s="23" t="str">
        <f t="shared" si="20"/>
        <v xml:space="preserve">Mengidentifikasi karakteristik geografis dan kehidupan sosial budaya, ekonomi, politik di wilayah ASEAN. </v>
      </c>
      <c r="DM12" s="31" t="str">
        <f>IF(DK12="","",LOOKUP(MAX($CV12:$DJ12),KKM!$C$11:$C$14,KKM!$E$11:$E$14)&amp;" "&amp;IPS!DK12&amp;"; "&amp;LOOKUP(MIN(IPS!CV12:DJ12),KKM!$C$11:$C$14,KKM!$E$11:$E$14)&amp;" "&amp;IPS!DL12)</f>
        <v xml:space="preserve">Memiliki kemampuan yang baik dalam  Mengidentifikasi karakteristik geografis dan kehidupan sosial budaya, ekonomi, politik di wilayah ASEAN. ; Memiliki kemampuan yang baik dalam  Mengidentifikasi karakteristik geografis dan kehidupan sosial budaya, ekonomi, politik di wilayah ASEAN. </v>
      </c>
      <c r="DO12" s="9" t="str">
        <f t="shared" si="21"/>
        <v/>
      </c>
      <c r="DP12" s="9" t="str">
        <f t="shared" si="22"/>
        <v/>
      </c>
      <c r="DQ12" s="9" t="str">
        <f t="shared" si="23"/>
        <v/>
      </c>
      <c r="DR12" s="9" t="str">
        <f t="shared" si="24"/>
        <v/>
      </c>
      <c r="DS12" s="9">
        <f t="shared" si="25"/>
        <v>80</v>
      </c>
      <c r="DT12" s="9">
        <f t="shared" si="26"/>
        <v>80</v>
      </c>
      <c r="DU12" s="9">
        <f t="shared" si="27"/>
        <v>80</v>
      </c>
      <c r="DV12" s="9">
        <f t="shared" si="28"/>
        <v>80</v>
      </c>
      <c r="DW12" s="9" t="str">
        <f t="shared" si="29"/>
        <v/>
      </c>
      <c r="DX12" s="9" t="str">
        <f t="shared" si="30"/>
        <v/>
      </c>
      <c r="DY12" s="9" t="str">
        <f t="shared" si="31"/>
        <v/>
      </c>
      <c r="DZ12" s="9" t="str">
        <f t="shared" si="32"/>
        <v/>
      </c>
      <c r="EA12" s="9" t="str">
        <f t="shared" si="33"/>
        <v/>
      </c>
      <c r="EB12" s="9" t="str">
        <f t="shared" si="34"/>
        <v/>
      </c>
      <c r="EC12" s="9" t="str">
        <f t="shared" si="35"/>
        <v/>
      </c>
      <c r="ED12" s="9" t="str">
        <f t="shared" si="36"/>
        <v>Menyajikan hasil identifikasi karakteristik geografis dan kehidupan sosial budaya, ekonomi, dan politik di wilayah ASEAN.</v>
      </c>
      <c r="EE12" s="9" t="str">
        <f t="shared" si="37"/>
        <v>Menyajikan hasil identifikasi karakteristik geografis dan kehidupan sosial budaya, ekonomi, dan politik di wilayah ASEAN.</v>
      </c>
      <c r="EF12" s="31" t="str">
        <f>IFERROR(LOOKUP(MAX($DO12:$EC12),KKM!$C$11:$C$14,KKM!$F$11:$F$14),"")&amp;IPS!ED12&amp;"; "&amp;IFERROR(LOOKUP(MIN($DO12:$EC12),KKM!$C$11:$C$14,KKM!$F$11:$F$14),"")&amp;IPS!EE12</f>
        <v>Terampil dalam Menyajikan hasil identifikasi karakteristik geografis dan kehidupan sosial budaya, ekonomi, dan politik di wilayah ASEAN.; Terampil dalam Menyajikan hasil identifikasi karakteristik geografis dan kehidupan sosial budaya, ekonomi, dan politik di wilayah ASEAN.</v>
      </c>
    </row>
    <row r="13" spans="1:136" ht="63" x14ac:dyDescent="0.25">
      <c r="A13" s="2">
        <v>11</v>
      </c>
      <c r="B13" s="3" t="str">
        <f t="shared" ca="1" si="0"/>
        <v>MILIANA</v>
      </c>
      <c r="C13" s="3" t="str">
        <f t="shared" ca="1" si="0"/>
        <v>0091954462</v>
      </c>
      <c r="D13" s="4" t="s">
        <v>211</v>
      </c>
      <c r="E13" s="5">
        <v>100</v>
      </c>
      <c r="F13" s="5"/>
      <c r="G13" s="5"/>
      <c r="H13" s="5"/>
      <c r="I13" s="5"/>
      <c r="J13" s="4" t="s">
        <v>212</v>
      </c>
      <c r="K13" s="5">
        <v>100</v>
      </c>
      <c r="L13" s="5"/>
      <c r="M13" s="5"/>
      <c r="N13" s="5"/>
      <c r="O13" s="5"/>
      <c r="P13" s="4" t="s">
        <v>213</v>
      </c>
      <c r="Q13" s="5">
        <v>80</v>
      </c>
      <c r="R13" s="5"/>
      <c r="S13" s="5"/>
      <c r="T13" s="5"/>
      <c r="U13" s="5"/>
      <c r="V13" s="4" t="s">
        <v>214</v>
      </c>
      <c r="W13" s="5">
        <v>80</v>
      </c>
      <c r="X13" s="5"/>
      <c r="Y13" s="5"/>
      <c r="Z13" s="5"/>
      <c r="AA13" s="5"/>
      <c r="AB13" s="4" t="s">
        <v>215</v>
      </c>
      <c r="AC13" s="5"/>
      <c r="AD13" s="5"/>
      <c r="AE13" s="5"/>
      <c r="AF13" s="5"/>
      <c r="AG13" s="5">
        <v>80</v>
      </c>
      <c r="AH13" s="4" t="s">
        <v>216</v>
      </c>
      <c r="AI13" s="5"/>
      <c r="AJ13" s="5"/>
      <c r="AK13" s="5"/>
      <c r="AL13" s="5"/>
      <c r="AM13" s="5">
        <v>80</v>
      </c>
      <c r="AN13" s="6" t="s">
        <v>217</v>
      </c>
      <c r="AO13" s="5"/>
      <c r="AP13" s="5"/>
      <c r="AQ13" s="5"/>
      <c r="AR13" s="5"/>
      <c r="AS13" s="5">
        <v>100</v>
      </c>
      <c r="AT13" s="4" t="s">
        <v>218</v>
      </c>
      <c r="AU13" s="5"/>
      <c r="AV13" s="5"/>
      <c r="AW13" s="5"/>
      <c r="AX13" s="5"/>
      <c r="AY13" s="5">
        <v>80</v>
      </c>
      <c r="AZ13" s="4"/>
      <c r="BA13" s="5"/>
      <c r="BB13" s="5"/>
      <c r="BC13" s="5"/>
      <c r="BD13" s="5"/>
      <c r="BE13" s="5"/>
      <c r="BF13" s="4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6">
        <f t="shared" si="2"/>
        <v>90</v>
      </c>
      <c r="CQ13" s="10">
        <f t="shared" si="3"/>
        <v>90</v>
      </c>
      <c r="CR13" s="10" t="str">
        <f t="shared" si="1"/>
        <v/>
      </c>
      <c r="CS13" s="10" t="str">
        <f t="shared" si="1"/>
        <v/>
      </c>
      <c r="CT13" s="10" t="str">
        <f t="shared" si="1"/>
        <v/>
      </c>
      <c r="CU13" s="10">
        <f t="shared" si="1"/>
        <v>85</v>
      </c>
      <c r="CV13" s="21">
        <f t="shared" si="4"/>
        <v>100</v>
      </c>
      <c r="CW13" s="21">
        <f t="shared" si="5"/>
        <v>100</v>
      </c>
      <c r="CX13" s="22">
        <f t="shared" si="6"/>
        <v>80</v>
      </c>
      <c r="CY13" s="22">
        <f t="shared" si="7"/>
        <v>80</v>
      </c>
      <c r="CZ13" s="22" t="str">
        <f t="shared" si="8"/>
        <v/>
      </c>
      <c r="DA13" s="23" t="str">
        <f t="shared" si="9"/>
        <v/>
      </c>
      <c r="DB13" s="23" t="str">
        <f t="shared" si="10"/>
        <v/>
      </c>
      <c r="DC13" s="23" t="str">
        <f t="shared" si="11"/>
        <v/>
      </c>
      <c r="DD13" s="23" t="str">
        <f t="shared" si="12"/>
        <v/>
      </c>
      <c r="DE13" s="23" t="str">
        <f t="shared" si="13"/>
        <v/>
      </c>
      <c r="DF13" s="23" t="str">
        <f t="shared" si="14"/>
        <v/>
      </c>
      <c r="DG13" s="23" t="str">
        <f t="shared" si="15"/>
        <v/>
      </c>
      <c r="DH13" s="23" t="str">
        <f t="shared" si="16"/>
        <v/>
      </c>
      <c r="DI13" s="23" t="str">
        <f t="shared" si="17"/>
        <v/>
      </c>
      <c r="DJ13" s="23" t="str">
        <f t="shared" si="18"/>
        <v/>
      </c>
      <c r="DK13" s="23" t="str">
        <f t="shared" si="19"/>
        <v xml:space="preserve">Mengidentifikasi karakteristik geografis dan kehidupan sosial budaya, ekonomi, politik di wilayah ASEAN. </v>
      </c>
      <c r="DL13" s="23" t="str">
        <f t="shared" si="20"/>
        <v>Menganalisis posisi dan peran Indonesia dalam kerja sama di bidang ekonomi, politik, sosial, budaya, teknologi, dan pendidikan dalam lingkup ASEAN.</v>
      </c>
      <c r="DM13" s="31" t="str">
        <f>IF(DK13="","",LOOKUP(MAX($CV13:$DJ13),KKM!$C$11:$C$14,KKM!$E$11:$E$14)&amp;" "&amp;IPS!DK13&amp;"; "&amp;LOOKUP(MIN(IPS!CV13:DJ13),KKM!$C$11:$C$14,KKM!$E$11:$E$14)&amp;" "&amp;IPS!DL13)</f>
        <v>Memiliki kemampuan yang sangat baik dalam  Mengidentifikasi karakteristik geografis dan kehidupan sosial budaya, ekonomi, politik di wilayah ASEAN. ; Memiliki kemampuan yang baik dalam  Menganalisis posisi dan peran Indonesia dalam kerja sama di bidang ekonomi, politik, sosial, budaya, teknologi, dan pendidikan dalam lingkup ASEAN.</v>
      </c>
      <c r="DO13" s="9" t="str">
        <f t="shared" si="21"/>
        <v/>
      </c>
      <c r="DP13" s="9" t="str">
        <f t="shared" si="22"/>
        <v/>
      </c>
      <c r="DQ13" s="9" t="str">
        <f t="shared" si="23"/>
        <v/>
      </c>
      <c r="DR13" s="9" t="str">
        <f t="shared" si="24"/>
        <v/>
      </c>
      <c r="DS13" s="9">
        <f t="shared" si="25"/>
        <v>80</v>
      </c>
      <c r="DT13" s="9">
        <f t="shared" si="26"/>
        <v>80</v>
      </c>
      <c r="DU13" s="9">
        <f t="shared" si="27"/>
        <v>100</v>
      </c>
      <c r="DV13" s="9">
        <f t="shared" si="28"/>
        <v>80</v>
      </c>
      <c r="DW13" s="9" t="str">
        <f t="shared" si="29"/>
        <v/>
      </c>
      <c r="DX13" s="9" t="str">
        <f t="shared" si="30"/>
        <v/>
      </c>
      <c r="DY13" s="9" t="str">
        <f t="shared" si="31"/>
        <v/>
      </c>
      <c r="DZ13" s="9" t="str">
        <f t="shared" si="32"/>
        <v/>
      </c>
      <c r="EA13" s="9" t="str">
        <f t="shared" si="33"/>
        <v/>
      </c>
      <c r="EB13" s="9" t="str">
        <f t="shared" si="34"/>
        <v/>
      </c>
      <c r="EC13" s="9" t="str">
        <f t="shared" si="35"/>
        <v/>
      </c>
      <c r="ED13" s="9" t="str">
        <f t="shared" si="36"/>
        <v>Menyajikan hasil analisis tentang posisi dan peran Indonesia dalam kerja sama di bidang ekonomi, politik, sosial, budaya, teknologi, dan pendidikan dalam lingkup ASEAN.</v>
      </c>
      <c r="EE13" s="9" t="str">
        <f t="shared" si="37"/>
        <v>Menyajikan hasil identifikasi karakteristik geografis dan kehidupan sosial budaya, ekonomi, dan politik di wilayah ASEAN.</v>
      </c>
      <c r="EF13" s="31" t="str">
        <f>IFERROR(LOOKUP(MAX($DO13:$EC13),KKM!$C$11:$C$14,KKM!$F$11:$F$14),"")&amp;IPS!ED13&amp;"; "&amp;IFERROR(LOOKUP(MIN($DO13:$EC13),KKM!$C$11:$C$14,KKM!$F$11:$F$14),"")&amp;IPS!EE13</f>
        <v>Sangat terampil dalam Menyajikan hasil analisis tentang posisi dan peran Indonesia dalam kerja sama di bidang ekonomi, politik, sosial, budaya, teknologi, dan pendidikan dalam lingkup ASEAN.; Terampil dalam Menyajikan hasil identifikasi karakteristik geografis dan kehidupan sosial budaya, ekonomi, dan politik di wilayah ASEAN.</v>
      </c>
    </row>
    <row r="14" spans="1:136" ht="47.25" x14ac:dyDescent="0.25">
      <c r="A14" s="2">
        <v>12</v>
      </c>
      <c r="B14" s="3" t="str">
        <f t="shared" ca="1" si="0"/>
        <v>MUHAMMAD HAFIS</v>
      </c>
      <c r="C14" s="3" t="str">
        <f t="shared" ca="1" si="0"/>
        <v>0086427247</v>
      </c>
      <c r="D14" s="4" t="s">
        <v>211</v>
      </c>
      <c r="E14" s="5">
        <v>80</v>
      </c>
      <c r="F14" s="5"/>
      <c r="G14" s="5"/>
      <c r="H14" s="5"/>
      <c r="I14" s="5"/>
      <c r="J14" s="4" t="s">
        <v>212</v>
      </c>
      <c r="K14" s="5">
        <v>80</v>
      </c>
      <c r="L14" s="5"/>
      <c r="M14" s="5"/>
      <c r="N14" s="5"/>
      <c r="O14" s="5"/>
      <c r="P14" s="4" t="s">
        <v>213</v>
      </c>
      <c r="Q14" s="5">
        <v>80</v>
      </c>
      <c r="R14" s="5"/>
      <c r="S14" s="5"/>
      <c r="T14" s="5"/>
      <c r="U14" s="5"/>
      <c r="V14" s="4" t="s">
        <v>214</v>
      </c>
      <c r="W14" s="5">
        <v>80</v>
      </c>
      <c r="X14" s="5"/>
      <c r="Y14" s="5"/>
      <c r="Z14" s="5"/>
      <c r="AA14" s="5"/>
      <c r="AB14" s="4" t="s">
        <v>215</v>
      </c>
      <c r="AC14" s="5"/>
      <c r="AD14" s="5"/>
      <c r="AE14" s="5"/>
      <c r="AF14" s="5"/>
      <c r="AG14" s="5">
        <v>80</v>
      </c>
      <c r="AH14" s="4" t="s">
        <v>216</v>
      </c>
      <c r="AI14" s="5"/>
      <c r="AJ14" s="5"/>
      <c r="AK14" s="5"/>
      <c r="AL14" s="5"/>
      <c r="AM14" s="5">
        <v>80</v>
      </c>
      <c r="AN14" s="6" t="s">
        <v>217</v>
      </c>
      <c r="AO14" s="5"/>
      <c r="AP14" s="5"/>
      <c r="AQ14" s="5"/>
      <c r="AR14" s="5"/>
      <c r="AS14" s="5">
        <v>80</v>
      </c>
      <c r="AT14" s="4" t="s">
        <v>218</v>
      </c>
      <c r="AU14" s="5"/>
      <c r="AV14" s="5"/>
      <c r="AW14" s="5"/>
      <c r="AX14" s="5"/>
      <c r="AY14" s="5">
        <v>80</v>
      </c>
      <c r="AZ14" s="4"/>
      <c r="BA14" s="5"/>
      <c r="BB14" s="5"/>
      <c r="BC14" s="5"/>
      <c r="BD14" s="5"/>
      <c r="BE14" s="5"/>
      <c r="BF14" s="4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6">
        <f t="shared" si="2"/>
        <v>80</v>
      </c>
      <c r="CQ14" s="10">
        <f t="shared" si="3"/>
        <v>80</v>
      </c>
      <c r="CR14" s="10" t="str">
        <f t="shared" si="1"/>
        <v/>
      </c>
      <c r="CS14" s="10" t="str">
        <f t="shared" si="1"/>
        <v/>
      </c>
      <c r="CT14" s="10" t="str">
        <f t="shared" si="1"/>
        <v/>
      </c>
      <c r="CU14" s="10">
        <f t="shared" si="1"/>
        <v>80</v>
      </c>
      <c r="CV14" s="21">
        <f t="shared" si="4"/>
        <v>80</v>
      </c>
      <c r="CW14" s="21">
        <f t="shared" si="5"/>
        <v>80</v>
      </c>
      <c r="CX14" s="22">
        <f t="shared" si="6"/>
        <v>80</v>
      </c>
      <c r="CY14" s="22">
        <f t="shared" si="7"/>
        <v>80</v>
      </c>
      <c r="CZ14" s="22" t="str">
        <f t="shared" si="8"/>
        <v/>
      </c>
      <c r="DA14" s="23" t="str">
        <f t="shared" si="9"/>
        <v/>
      </c>
      <c r="DB14" s="23" t="str">
        <f t="shared" si="10"/>
        <v/>
      </c>
      <c r="DC14" s="23" t="str">
        <f t="shared" si="11"/>
        <v/>
      </c>
      <c r="DD14" s="23" t="str">
        <f t="shared" si="12"/>
        <v/>
      </c>
      <c r="DE14" s="23" t="str">
        <f t="shared" si="13"/>
        <v/>
      </c>
      <c r="DF14" s="23" t="str">
        <f t="shared" si="14"/>
        <v/>
      </c>
      <c r="DG14" s="23" t="str">
        <f t="shared" si="15"/>
        <v/>
      </c>
      <c r="DH14" s="23" t="str">
        <f t="shared" si="16"/>
        <v/>
      </c>
      <c r="DI14" s="23" t="str">
        <f t="shared" si="17"/>
        <v/>
      </c>
      <c r="DJ14" s="23" t="str">
        <f t="shared" si="18"/>
        <v/>
      </c>
      <c r="DK14" s="23" t="str">
        <f t="shared" si="19"/>
        <v xml:space="preserve">Mengidentifikasi karakteristik geografis dan kehidupan sosial budaya, ekonomi, politik di wilayah ASEAN. </v>
      </c>
      <c r="DL14" s="23" t="str">
        <f t="shared" si="20"/>
        <v xml:space="preserve">Mengidentifikasi karakteristik geografis dan kehidupan sosial budaya, ekonomi, politik di wilayah ASEAN. </v>
      </c>
      <c r="DM14" s="31" t="str">
        <f>IF(DK14="","",LOOKUP(MAX($CV14:$DJ14),KKM!$C$11:$C$14,KKM!$E$11:$E$14)&amp;" "&amp;IPS!DK14&amp;"; "&amp;LOOKUP(MIN(IPS!CV14:DJ14),KKM!$C$11:$C$14,KKM!$E$11:$E$14)&amp;" "&amp;IPS!DL14)</f>
        <v xml:space="preserve">Memiliki kemampuan yang baik dalam  Mengidentifikasi karakteristik geografis dan kehidupan sosial budaya, ekonomi, politik di wilayah ASEAN. ; Memiliki kemampuan yang baik dalam  Mengidentifikasi karakteristik geografis dan kehidupan sosial budaya, ekonomi, politik di wilayah ASEAN. </v>
      </c>
      <c r="DO14" s="9" t="str">
        <f t="shared" si="21"/>
        <v/>
      </c>
      <c r="DP14" s="9" t="str">
        <f t="shared" si="22"/>
        <v/>
      </c>
      <c r="DQ14" s="9" t="str">
        <f t="shared" si="23"/>
        <v/>
      </c>
      <c r="DR14" s="9" t="str">
        <f t="shared" si="24"/>
        <v/>
      </c>
      <c r="DS14" s="9">
        <f t="shared" si="25"/>
        <v>80</v>
      </c>
      <c r="DT14" s="9">
        <f t="shared" si="26"/>
        <v>80</v>
      </c>
      <c r="DU14" s="9">
        <f t="shared" si="27"/>
        <v>80</v>
      </c>
      <c r="DV14" s="9">
        <f t="shared" si="28"/>
        <v>80</v>
      </c>
      <c r="DW14" s="9" t="str">
        <f t="shared" si="29"/>
        <v/>
      </c>
      <c r="DX14" s="9" t="str">
        <f t="shared" si="30"/>
        <v/>
      </c>
      <c r="DY14" s="9" t="str">
        <f t="shared" si="31"/>
        <v/>
      </c>
      <c r="DZ14" s="9" t="str">
        <f t="shared" si="32"/>
        <v/>
      </c>
      <c r="EA14" s="9" t="str">
        <f t="shared" si="33"/>
        <v/>
      </c>
      <c r="EB14" s="9" t="str">
        <f t="shared" si="34"/>
        <v/>
      </c>
      <c r="EC14" s="9" t="str">
        <f t="shared" si="35"/>
        <v/>
      </c>
      <c r="ED14" s="9" t="str">
        <f t="shared" si="36"/>
        <v>Menyajikan hasil identifikasi karakteristik geografis dan kehidupan sosial budaya, ekonomi, dan politik di wilayah ASEAN.</v>
      </c>
      <c r="EE14" s="9" t="str">
        <f t="shared" si="37"/>
        <v>Menyajikan hasil identifikasi karakteristik geografis dan kehidupan sosial budaya, ekonomi, dan politik di wilayah ASEAN.</v>
      </c>
      <c r="EF14" s="31" t="str">
        <f>IFERROR(LOOKUP(MAX($DO14:$EC14),KKM!$C$11:$C$14,KKM!$F$11:$F$14),"")&amp;IPS!ED14&amp;"; "&amp;IFERROR(LOOKUP(MIN($DO14:$EC14),KKM!$C$11:$C$14,KKM!$F$11:$F$14),"")&amp;IPS!EE14</f>
        <v>Terampil dalam Menyajikan hasil identifikasi karakteristik geografis dan kehidupan sosial budaya, ekonomi, dan politik di wilayah ASEAN.; Terampil dalam Menyajikan hasil identifikasi karakteristik geografis dan kehidupan sosial budaya, ekonomi, dan politik di wilayah ASEAN.</v>
      </c>
    </row>
    <row r="15" spans="1:136" ht="47.25" x14ac:dyDescent="0.25">
      <c r="A15" s="2">
        <v>13</v>
      </c>
      <c r="B15" s="3" t="str">
        <f t="shared" ca="1" si="0"/>
        <v>MUHAMMAD NIZAM</v>
      </c>
      <c r="C15" s="3" t="str">
        <f t="shared" ca="1" si="0"/>
        <v>0072115185</v>
      </c>
      <c r="D15" s="4" t="s">
        <v>211</v>
      </c>
      <c r="E15" s="5">
        <v>80</v>
      </c>
      <c r="F15" s="5"/>
      <c r="G15" s="5"/>
      <c r="H15" s="5"/>
      <c r="I15" s="5"/>
      <c r="J15" s="4" t="s">
        <v>212</v>
      </c>
      <c r="K15" s="5">
        <v>80</v>
      </c>
      <c r="L15" s="5"/>
      <c r="M15" s="5"/>
      <c r="N15" s="5"/>
      <c r="O15" s="5"/>
      <c r="P15" s="4" t="s">
        <v>213</v>
      </c>
      <c r="Q15" s="5">
        <v>80</v>
      </c>
      <c r="R15" s="5"/>
      <c r="S15" s="5"/>
      <c r="T15" s="5"/>
      <c r="U15" s="5"/>
      <c r="V15" s="4" t="s">
        <v>214</v>
      </c>
      <c r="W15" s="5">
        <v>80</v>
      </c>
      <c r="X15" s="5"/>
      <c r="Y15" s="5"/>
      <c r="Z15" s="5"/>
      <c r="AA15" s="5"/>
      <c r="AB15" s="4" t="s">
        <v>215</v>
      </c>
      <c r="AC15" s="5"/>
      <c r="AD15" s="5"/>
      <c r="AE15" s="5"/>
      <c r="AF15" s="5"/>
      <c r="AG15" s="5">
        <v>80</v>
      </c>
      <c r="AH15" s="4" t="s">
        <v>216</v>
      </c>
      <c r="AI15" s="5"/>
      <c r="AJ15" s="5"/>
      <c r="AK15" s="5"/>
      <c r="AL15" s="5"/>
      <c r="AM15" s="5">
        <v>80</v>
      </c>
      <c r="AN15" s="6" t="s">
        <v>217</v>
      </c>
      <c r="AO15" s="5"/>
      <c r="AP15" s="5"/>
      <c r="AQ15" s="5"/>
      <c r="AR15" s="5"/>
      <c r="AS15" s="5">
        <v>80</v>
      </c>
      <c r="AT15" s="4" t="s">
        <v>218</v>
      </c>
      <c r="AU15" s="5"/>
      <c r="AV15" s="5"/>
      <c r="AW15" s="5"/>
      <c r="AX15" s="5"/>
      <c r="AY15" s="5">
        <v>80</v>
      </c>
      <c r="AZ15" s="4"/>
      <c r="BA15" s="5"/>
      <c r="BB15" s="5"/>
      <c r="BC15" s="5"/>
      <c r="BD15" s="5"/>
      <c r="BE15" s="5"/>
      <c r="BF15" s="4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6">
        <f t="shared" si="2"/>
        <v>80</v>
      </c>
      <c r="CQ15" s="10">
        <f t="shared" si="3"/>
        <v>80</v>
      </c>
      <c r="CR15" s="10" t="str">
        <f t="shared" si="1"/>
        <v/>
      </c>
      <c r="CS15" s="10" t="str">
        <f t="shared" si="1"/>
        <v/>
      </c>
      <c r="CT15" s="10" t="str">
        <f t="shared" si="1"/>
        <v/>
      </c>
      <c r="CU15" s="10">
        <f t="shared" si="1"/>
        <v>80</v>
      </c>
      <c r="CV15" s="21">
        <f t="shared" si="4"/>
        <v>80</v>
      </c>
      <c r="CW15" s="21">
        <f t="shared" si="5"/>
        <v>80</v>
      </c>
      <c r="CX15" s="22">
        <f t="shared" si="6"/>
        <v>80</v>
      </c>
      <c r="CY15" s="22">
        <f t="shared" si="7"/>
        <v>80</v>
      </c>
      <c r="CZ15" s="22" t="str">
        <f t="shared" si="8"/>
        <v/>
      </c>
      <c r="DA15" s="23" t="str">
        <f t="shared" si="9"/>
        <v/>
      </c>
      <c r="DB15" s="23" t="str">
        <f t="shared" si="10"/>
        <v/>
      </c>
      <c r="DC15" s="23" t="str">
        <f t="shared" si="11"/>
        <v/>
      </c>
      <c r="DD15" s="23" t="str">
        <f t="shared" si="12"/>
        <v/>
      </c>
      <c r="DE15" s="23" t="str">
        <f t="shared" si="13"/>
        <v/>
      </c>
      <c r="DF15" s="23" t="str">
        <f t="shared" si="14"/>
        <v/>
      </c>
      <c r="DG15" s="23" t="str">
        <f t="shared" si="15"/>
        <v/>
      </c>
      <c r="DH15" s="23" t="str">
        <f t="shared" si="16"/>
        <v/>
      </c>
      <c r="DI15" s="23" t="str">
        <f t="shared" si="17"/>
        <v/>
      </c>
      <c r="DJ15" s="23" t="str">
        <f t="shared" si="18"/>
        <v/>
      </c>
      <c r="DK15" s="23" t="str">
        <f t="shared" si="19"/>
        <v xml:space="preserve">Mengidentifikasi karakteristik geografis dan kehidupan sosial budaya, ekonomi, politik di wilayah ASEAN. </v>
      </c>
      <c r="DL15" s="23" t="str">
        <f t="shared" si="20"/>
        <v xml:space="preserve">Mengidentifikasi karakteristik geografis dan kehidupan sosial budaya, ekonomi, politik di wilayah ASEAN. </v>
      </c>
      <c r="DM15" s="31" t="str">
        <f>IF(DK15="","",LOOKUP(MAX($CV15:$DJ15),KKM!$C$11:$C$14,KKM!$E$11:$E$14)&amp;" "&amp;IPS!DK15&amp;"; "&amp;LOOKUP(MIN(IPS!CV15:DJ15),KKM!$C$11:$C$14,KKM!$E$11:$E$14)&amp;" "&amp;IPS!DL15)</f>
        <v xml:space="preserve">Memiliki kemampuan yang baik dalam  Mengidentifikasi karakteristik geografis dan kehidupan sosial budaya, ekonomi, politik di wilayah ASEAN. ; Memiliki kemampuan yang baik dalam  Mengidentifikasi karakteristik geografis dan kehidupan sosial budaya, ekonomi, politik di wilayah ASEAN. </v>
      </c>
      <c r="DO15" s="9" t="str">
        <f t="shared" si="21"/>
        <v/>
      </c>
      <c r="DP15" s="9" t="str">
        <f t="shared" si="22"/>
        <v/>
      </c>
      <c r="DQ15" s="9" t="str">
        <f t="shared" si="23"/>
        <v/>
      </c>
      <c r="DR15" s="9" t="str">
        <f t="shared" si="24"/>
        <v/>
      </c>
      <c r="DS15" s="9">
        <f t="shared" si="25"/>
        <v>80</v>
      </c>
      <c r="DT15" s="9">
        <f t="shared" si="26"/>
        <v>80</v>
      </c>
      <c r="DU15" s="9">
        <f t="shared" si="27"/>
        <v>80</v>
      </c>
      <c r="DV15" s="9">
        <f t="shared" si="28"/>
        <v>80</v>
      </c>
      <c r="DW15" s="9" t="str">
        <f t="shared" si="29"/>
        <v/>
      </c>
      <c r="DX15" s="9" t="str">
        <f t="shared" si="30"/>
        <v/>
      </c>
      <c r="DY15" s="9" t="str">
        <f t="shared" si="31"/>
        <v/>
      </c>
      <c r="DZ15" s="9" t="str">
        <f t="shared" si="32"/>
        <v/>
      </c>
      <c r="EA15" s="9" t="str">
        <f t="shared" si="33"/>
        <v/>
      </c>
      <c r="EB15" s="9" t="str">
        <f t="shared" si="34"/>
        <v/>
      </c>
      <c r="EC15" s="9" t="str">
        <f t="shared" si="35"/>
        <v/>
      </c>
      <c r="ED15" s="9" t="str">
        <f t="shared" si="36"/>
        <v>Menyajikan hasil identifikasi karakteristik geografis dan kehidupan sosial budaya, ekonomi, dan politik di wilayah ASEAN.</v>
      </c>
      <c r="EE15" s="9" t="str">
        <f t="shared" si="37"/>
        <v>Menyajikan hasil identifikasi karakteristik geografis dan kehidupan sosial budaya, ekonomi, dan politik di wilayah ASEAN.</v>
      </c>
      <c r="EF15" s="31" t="str">
        <f>IFERROR(LOOKUP(MAX($DO15:$EC15),KKM!$C$11:$C$14,KKM!$F$11:$F$14),"")&amp;IPS!ED15&amp;"; "&amp;IFERROR(LOOKUP(MIN($DO15:$EC15),KKM!$C$11:$C$14,KKM!$F$11:$F$14),"")&amp;IPS!EE15</f>
        <v>Terampil dalam Menyajikan hasil identifikasi karakteristik geografis dan kehidupan sosial budaya, ekonomi, dan politik di wilayah ASEAN.; Terampil dalam Menyajikan hasil identifikasi karakteristik geografis dan kehidupan sosial budaya, ekonomi, dan politik di wilayah ASEAN.</v>
      </c>
    </row>
    <row r="16" spans="1:136" ht="47.25" x14ac:dyDescent="0.25">
      <c r="A16" s="2">
        <v>14</v>
      </c>
      <c r="B16" s="3" t="str">
        <f t="shared" ca="1" si="0"/>
        <v>MUHAMMAD RAMADANI</v>
      </c>
      <c r="C16" s="3" t="str">
        <f t="shared" ca="1" si="0"/>
        <v>0071550749</v>
      </c>
      <c r="D16" s="4" t="s">
        <v>211</v>
      </c>
      <c r="E16" s="5">
        <v>80</v>
      </c>
      <c r="F16" s="5"/>
      <c r="G16" s="5"/>
      <c r="H16" s="5"/>
      <c r="I16" s="5"/>
      <c r="J16" s="4" t="s">
        <v>212</v>
      </c>
      <c r="K16" s="5">
        <v>80</v>
      </c>
      <c r="L16" s="5"/>
      <c r="M16" s="5"/>
      <c r="N16" s="5"/>
      <c r="O16" s="5"/>
      <c r="P16" s="4" t="s">
        <v>213</v>
      </c>
      <c r="Q16" s="5">
        <v>80</v>
      </c>
      <c r="R16" s="5"/>
      <c r="S16" s="5"/>
      <c r="T16" s="5"/>
      <c r="U16" s="5"/>
      <c r="V16" s="4" t="s">
        <v>214</v>
      </c>
      <c r="W16" s="5">
        <v>80</v>
      </c>
      <c r="X16" s="5"/>
      <c r="Y16" s="5"/>
      <c r="Z16" s="5"/>
      <c r="AA16" s="5"/>
      <c r="AB16" s="4" t="s">
        <v>215</v>
      </c>
      <c r="AC16" s="5"/>
      <c r="AD16" s="5"/>
      <c r="AE16" s="5"/>
      <c r="AF16" s="5"/>
      <c r="AG16" s="5">
        <v>80</v>
      </c>
      <c r="AH16" s="4" t="s">
        <v>216</v>
      </c>
      <c r="AI16" s="5"/>
      <c r="AJ16" s="5"/>
      <c r="AK16" s="5"/>
      <c r="AL16" s="5"/>
      <c r="AM16" s="5">
        <v>80</v>
      </c>
      <c r="AN16" s="6" t="s">
        <v>217</v>
      </c>
      <c r="AO16" s="5"/>
      <c r="AP16" s="5"/>
      <c r="AQ16" s="5"/>
      <c r="AR16" s="5"/>
      <c r="AS16" s="5">
        <v>80</v>
      </c>
      <c r="AT16" s="4" t="s">
        <v>218</v>
      </c>
      <c r="AU16" s="5"/>
      <c r="AV16" s="5"/>
      <c r="AW16" s="5"/>
      <c r="AX16" s="5"/>
      <c r="AY16" s="5">
        <v>80</v>
      </c>
      <c r="AZ16" s="4"/>
      <c r="BA16" s="5"/>
      <c r="BB16" s="5"/>
      <c r="BC16" s="5"/>
      <c r="BD16" s="5"/>
      <c r="BE16" s="5"/>
      <c r="BF16" s="4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6">
        <f t="shared" si="2"/>
        <v>80</v>
      </c>
      <c r="CQ16" s="10">
        <f t="shared" si="3"/>
        <v>80</v>
      </c>
      <c r="CR16" s="10" t="str">
        <f t="shared" si="1"/>
        <v/>
      </c>
      <c r="CS16" s="10" t="str">
        <f t="shared" si="1"/>
        <v/>
      </c>
      <c r="CT16" s="10" t="str">
        <f t="shared" si="1"/>
        <v/>
      </c>
      <c r="CU16" s="10">
        <f t="shared" si="1"/>
        <v>80</v>
      </c>
      <c r="CV16" s="21">
        <f t="shared" si="4"/>
        <v>80</v>
      </c>
      <c r="CW16" s="21">
        <f t="shared" si="5"/>
        <v>80</v>
      </c>
      <c r="CX16" s="22">
        <f t="shared" si="6"/>
        <v>80</v>
      </c>
      <c r="CY16" s="22">
        <f t="shared" si="7"/>
        <v>80</v>
      </c>
      <c r="CZ16" s="22" t="str">
        <f t="shared" si="8"/>
        <v/>
      </c>
      <c r="DA16" s="23" t="str">
        <f t="shared" si="9"/>
        <v/>
      </c>
      <c r="DB16" s="23" t="str">
        <f t="shared" si="10"/>
        <v/>
      </c>
      <c r="DC16" s="23" t="str">
        <f t="shared" si="11"/>
        <v/>
      </c>
      <c r="DD16" s="23" t="str">
        <f t="shared" si="12"/>
        <v/>
      </c>
      <c r="DE16" s="23" t="str">
        <f t="shared" si="13"/>
        <v/>
      </c>
      <c r="DF16" s="23" t="str">
        <f t="shared" si="14"/>
        <v/>
      </c>
      <c r="DG16" s="23" t="str">
        <f t="shared" si="15"/>
        <v/>
      </c>
      <c r="DH16" s="23" t="str">
        <f t="shared" si="16"/>
        <v/>
      </c>
      <c r="DI16" s="23" t="str">
        <f t="shared" si="17"/>
        <v/>
      </c>
      <c r="DJ16" s="23" t="str">
        <f t="shared" si="18"/>
        <v/>
      </c>
      <c r="DK16" s="23" t="str">
        <f t="shared" si="19"/>
        <v xml:space="preserve">Mengidentifikasi karakteristik geografis dan kehidupan sosial budaya, ekonomi, politik di wilayah ASEAN. </v>
      </c>
      <c r="DL16" s="23" t="str">
        <f t="shared" si="20"/>
        <v xml:space="preserve">Mengidentifikasi karakteristik geografis dan kehidupan sosial budaya, ekonomi, politik di wilayah ASEAN. </v>
      </c>
      <c r="DM16" s="31" t="str">
        <f>IF(DK16="","",LOOKUP(MAX($CV16:$DJ16),KKM!$C$11:$C$14,KKM!$E$11:$E$14)&amp;" "&amp;IPS!DK16&amp;"; "&amp;LOOKUP(MIN(IPS!CV16:DJ16),KKM!$C$11:$C$14,KKM!$E$11:$E$14)&amp;" "&amp;IPS!DL16)</f>
        <v xml:space="preserve">Memiliki kemampuan yang baik dalam  Mengidentifikasi karakteristik geografis dan kehidupan sosial budaya, ekonomi, politik di wilayah ASEAN. ; Memiliki kemampuan yang baik dalam  Mengidentifikasi karakteristik geografis dan kehidupan sosial budaya, ekonomi, politik di wilayah ASEAN. </v>
      </c>
      <c r="DO16" s="9" t="str">
        <f t="shared" si="21"/>
        <v/>
      </c>
      <c r="DP16" s="9" t="str">
        <f t="shared" si="22"/>
        <v/>
      </c>
      <c r="DQ16" s="9" t="str">
        <f t="shared" si="23"/>
        <v/>
      </c>
      <c r="DR16" s="9" t="str">
        <f t="shared" si="24"/>
        <v/>
      </c>
      <c r="DS16" s="9">
        <f t="shared" si="25"/>
        <v>80</v>
      </c>
      <c r="DT16" s="9">
        <f t="shared" si="26"/>
        <v>80</v>
      </c>
      <c r="DU16" s="9">
        <f t="shared" si="27"/>
        <v>80</v>
      </c>
      <c r="DV16" s="9">
        <f t="shared" si="28"/>
        <v>80</v>
      </c>
      <c r="DW16" s="9" t="str">
        <f t="shared" si="29"/>
        <v/>
      </c>
      <c r="DX16" s="9" t="str">
        <f t="shared" si="30"/>
        <v/>
      </c>
      <c r="DY16" s="9" t="str">
        <f t="shared" si="31"/>
        <v/>
      </c>
      <c r="DZ16" s="9" t="str">
        <f t="shared" si="32"/>
        <v/>
      </c>
      <c r="EA16" s="9" t="str">
        <f t="shared" si="33"/>
        <v/>
      </c>
      <c r="EB16" s="9" t="str">
        <f t="shared" si="34"/>
        <v/>
      </c>
      <c r="EC16" s="9" t="str">
        <f t="shared" si="35"/>
        <v/>
      </c>
      <c r="ED16" s="9" t="str">
        <f t="shared" si="36"/>
        <v>Menyajikan hasil identifikasi karakteristik geografis dan kehidupan sosial budaya, ekonomi, dan politik di wilayah ASEAN.</v>
      </c>
      <c r="EE16" s="9" t="str">
        <f t="shared" si="37"/>
        <v>Menyajikan hasil identifikasi karakteristik geografis dan kehidupan sosial budaya, ekonomi, dan politik di wilayah ASEAN.</v>
      </c>
      <c r="EF16" s="31" t="str">
        <f>IFERROR(LOOKUP(MAX($DO16:$EC16),KKM!$C$11:$C$14,KKM!$F$11:$F$14),"")&amp;IPS!ED16&amp;"; "&amp;IFERROR(LOOKUP(MIN($DO16:$EC16),KKM!$C$11:$C$14,KKM!$F$11:$F$14),"")&amp;IPS!EE16</f>
        <v>Terampil dalam Menyajikan hasil identifikasi karakteristik geografis dan kehidupan sosial budaya, ekonomi, dan politik di wilayah ASEAN.; Terampil dalam Menyajikan hasil identifikasi karakteristik geografis dan kehidupan sosial budaya, ekonomi, dan politik di wilayah ASEAN.</v>
      </c>
    </row>
    <row r="17" spans="1:136" ht="47.25" x14ac:dyDescent="0.25">
      <c r="A17" s="2">
        <v>15</v>
      </c>
      <c r="B17" s="3" t="str">
        <f t="shared" ca="1" si="0"/>
        <v>MUHAMMAD REVALISA AKBAR</v>
      </c>
      <c r="C17" s="3" t="str">
        <f t="shared" ca="1" si="0"/>
        <v>0087069179</v>
      </c>
      <c r="D17" s="4" t="s">
        <v>211</v>
      </c>
      <c r="E17" s="5">
        <v>80</v>
      </c>
      <c r="F17" s="5"/>
      <c r="G17" s="5"/>
      <c r="H17" s="5"/>
      <c r="I17" s="5"/>
      <c r="J17" s="4" t="s">
        <v>212</v>
      </c>
      <c r="K17" s="5">
        <v>80</v>
      </c>
      <c r="L17" s="5"/>
      <c r="M17" s="5"/>
      <c r="N17" s="5"/>
      <c r="O17" s="5"/>
      <c r="P17" s="4" t="s">
        <v>213</v>
      </c>
      <c r="Q17" s="5">
        <v>80</v>
      </c>
      <c r="R17" s="5"/>
      <c r="S17" s="5"/>
      <c r="T17" s="5"/>
      <c r="U17" s="5"/>
      <c r="V17" s="4" t="s">
        <v>214</v>
      </c>
      <c r="W17" s="5">
        <v>80</v>
      </c>
      <c r="X17" s="5"/>
      <c r="Y17" s="5"/>
      <c r="Z17" s="5"/>
      <c r="AA17" s="5"/>
      <c r="AB17" s="4" t="s">
        <v>215</v>
      </c>
      <c r="AC17" s="5"/>
      <c r="AD17" s="5"/>
      <c r="AE17" s="5"/>
      <c r="AF17" s="5"/>
      <c r="AG17" s="5">
        <v>80</v>
      </c>
      <c r="AH17" s="4" t="s">
        <v>216</v>
      </c>
      <c r="AI17" s="5"/>
      <c r="AJ17" s="5"/>
      <c r="AK17" s="5"/>
      <c r="AL17" s="5"/>
      <c r="AM17" s="5">
        <v>80</v>
      </c>
      <c r="AN17" s="6" t="s">
        <v>217</v>
      </c>
      <c r="AO17" s="5"/>
      <c r="AP17" s="5"/>
      <c r="AQ17" s="5"/>
      <c r="AR17" s="5"/>
      <c r="AS17" s="5">
        <v>80</v>
      </c>
      <c r="AT17" s="4" t="s">
        <v>218</v>
      </c>
      <c r="AU17" s="5"/>
      <c r="AV17" s="5"/>
      <c r="AW17" s="5"/>
      <c r="AX17" s="5"/>
      <c r="AY17" s="5">
        <v>80</v>
      </c>
      <c r="AZ17" s="4"/>
      <c r="BA17" s="5"/>
      <c r="BB17" s="5"/>
      <c r="BC17" s="5"/>
      <c r="BD17" s="5"/>
      <c r="BE17" s="5"/>
      <c r="BF17" s="4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6">
        <f t="shared" si="2"/>
        <v>80</v>
      </c>
      <c r="CQ17" s="10">
        <f t="shared" si="3"/>
        <v>80</v>
      </c>
      <c r="CR17" s="10" t="str">
        <f t="shared" si="1"/>
        <v/>
      </c>
      <c r="CS17" s="10" t="str">
        <f t="shared" si="1"/>
        <v/>
      </c>
      <c r="CT17" s="10" t="str">
        <f t="shared" si="1"/>
        <v/>
      </c>
      <c r="CU17" s="10">
        <f t="shared" si="1"/>
        <v>80</v>
      </c>
      <c r="CV17" s="21">
        <f t="shared" si="4"/>
        <v>80</v>
      </c>
      <c r="CW17" s="21">
        <f t="shared" si="5"/>
        <v>80</v>
      </c>
      <c r="CX17" s="22">
        <f t="shared" si="6"/>
        <v>80</v>
      </c>
      <c r="CY17" s="22">
        <f t="shared" si="7"/>
        <v>80</v>
      </c>
      <c r="CZ17" s="22" t="str">
        <f t="shared" si="8"/>
        <v/>
      </c>
      <c r="DA17" s="23" t="str">
        <f t="shared" si="9"/>
        <v/>
      </c>
      <c r="DB17" s="23" t="str">
        <f t="shared" si="10"/>
        <v/>
      </c>
      <c r="DC17" s="23" t="str">
        <f t="shared" si="11"/>
        <v/>
      </c>
      <c r="DD17" s="23" t="str">
        <f t="shared" si="12"/>
        <v/>
      </c>
      <c r="DE17" s="23" t="str">
        <f t="shared" si="13"/>
        <v/>
      </c>
      <c r="DF17" s="23" t="str">
        <f t="shared" si="14"/>
        <v/>
      </c>
      <c r="DG17" s="23" t="str">
        <f t="shared" si="15"/>
        <v/>
      </c>
      <c r="DH17" s="23" t="str">
        <f t="shared" si="16"/>
        <v/>
      </c>
      <c r="DI17" s="23" t="str">
        <f t="shared" si="17"/>
        <v/>
      </c>
      <c r="DJ17" s="23" t="str">
        <f t="shared" si="18"/>
        <v/>
      </c>
      <c r="DK17" s="23" t="str">
        <f t="shared" si="19"/>
        <v xml:space="preserve">Mengidentifikasi karakteristik geografis dan kehidupan sosial budaya, ekonomi, politik di wilayah ASEAN. </v>
      </c>
      <c r="DL17" s="23" t="str">
        <f t="shared" si="20"/>
        <v xml:space="preserve">Mengidentifikasi karakteristik geografis dan kehidupan sosial budaya, ekonomi, politik di wilayah ASEAN. </v>
      </c>
      <c r="DM17" s="31" t="str">
        <f>IF(DK17="","",LOOKUP(MAX($CV17:$DJ17),KKM!$C$11:$C$14,KKM!$E$11:$E$14)&amp;" "&amp;IPS!DK17&amp;"; "&amp;LOOKUP(MIN(IPS!CV17:DJ17),KKM!$C$11:$C$14,KKM!$E$11:$E$14)&amp;" "&amp;IPS!DL17)</f>
        <v xml:space="preserve">Memiliki kemampuan yang baik dalam  Mengidentifikasi karakteristik geografis dan kehidupan sosial budaya, ekonomi, politik di wilayah ASEAN. ; Memiliki kemampuan yang baik dalam  Mengidentifikasi karakteristik geografis dan kehidupan sosial budaya, ekonomi, politik di wilayah ASEAN. </v>
      </c>
      <c r="DO17" s="9" t="str">
        <f t="shared" si="21"/>
        <v/>
      </c>
      <c r="DP17" s="9" t="str">
        <f t="shared" si="22"/>
        <v/>
      </c>
      <c r="DQ17" s="9" t="str">
        <f t="shared" si="23"/>
        <v/>
      </c>
      <c r="DR17" s="9" t="str">
        <f t="shared" si="24"/>
        <v/>
      </c>
      <c r="DS17" s="9">
        <f t="shared" si="25"/>
        <v>80</v>
      </c>
      <c r="DT17" s="9">
        <f t="shared" si="26"/>
        <v>80</v>
      </c>
      <c r="DU17" s="9">
        <f t="shared" si="27"/>
        <v>80</v>
      </c>
      <c r="DV17" s="9">
        <f t="shared" si="28"/>
        <v>80</v>
      </c>
      <c r="DW17" s="9" t="str">
        <f t="shared" si="29"/>
        <v/>
      </c>
      <c r="DX17" s="9" t="str">
        <f t="shared" si="30"/>
        <v/>
      </c>
      <c r="DY17" s="9" t="str">
        <f t="shared" si="31"/>
        <v/>
      </c>
      <c r="DZ17" s="9" t="str">
        <f t="shared" si="32"/>
        <v/>
      </c>
      <c r="EA17" s="9" t="str">
        <f t="shared" si="33"/>
        <v/>
      </c>
      <c r="EB17" s="9" t="str">
        <f t="shared" si="34"/>
        <v/>
      </c>
      <c r="EC17" s="9" t="str">
        <f t="shared" si="35"/>
        <v/>
      </c>
      <c r="ED17" s="9" t="str">
        <f t="shared" si="36"/>
        <v>Menyajikan hasil identifikasi karakteristik geografis dan kehidupan sosial budaya, ekonomi, dan politik di wilayah ASEAN.</v>
      </c>
      <c r="EE17" s="9" t="str">
        <f t="shared" si="37"/>
        <v>Menyajikan hasil identifikasi karakteristik geografis dan kehidupan sosial budaya, ekonomi, dan politik di wilayah ASEAN.</v>
      </c>
      <c r="EF17" s="31" t="str">
        <f>IFERROR(LOOKUP(MAX($DO17:$EC17),KKM!$C$11:$C$14,KKM!$F$11:$F$14),"")&amp;IPS!ED17&amp;"; "&amp;IFERROR(LOOKUP(MIN($DO17:$EC17),KKM!$C$11:$C$14,KKM!$F$11:$F$14),"")&amp;IPS!EE17</f>
        <v>Terampil dalam Menyajikan hasil identifikasi karakteristik geografis dan kehidupan sosial budaya, ekonomi, dan politik di wilayah ASEAN.; Terampil dalam Menyajikan hasil identifikasi karakteristik geografis dan kehidupan sosial budaya, ekonomi, dan politik di wilayah ASEAN.</v>
      </c>
    </row>
    <row r="18" spans="1:136" ht="47.25" x14ac:dyDescent="0.25">
      <c r="A18" s="2">
        <v>16</v>
      </c>
      <c r="B18" s="3" t="str">
        <f t="shared" ca="1" si="0"/>
        <v>MUHAMMAD ROZI</v>
      </c>
      <c r="C18" s="3" t="str">
        <f t="shared" ca="1" si="0"/>
        <v>0078857610</v>
      </c>
      <c r="D18" s="4" t="s">
        <v>211</v>
      </c>
      <c r="E18" s="5">
        <v>80</v>
      </c>
      <c r="F18" s="5"/>
      <c r="G18" s="5"/>
      <c r="H18" s="5"/>
      <c r="I18" s="5"/>
      <c r="J18" s="4" t="s">
        <v>212</v>
      </c>
      <c r="K18" s="5">
        <v>80</v>
      </c>
      <c r="L18" s="5"/>
      <c r="M18" s="5"/>
      <c r="N18" s="5"/>
      <c r="O18" s="5"/>
      <c r="P18" s="4" t="s">
        <v>213</v>
      </c>
      <c r="Q18" s="5">
        <v>80</v>
      </c>
      <c r="R18" s="5"/>
      <c r="S18" s="5"/>
      <c r="T18" s="5"/>
      <c r="U18" s="5"/>
      <c r="V18" s="4" t="s">
        <v>214</v>
      </c>
      <c r="W18" s="5">
        <v>80</v>
      </c>
      <c r="X18" s="5"/>
      <c r="Y18" s="5"/>
      <c r="Z18" s="5"/>
      <c r="AA18" s="5"/>
      <c r="AB18" s="4" t="s">
        <v>215</v>
      </c>
      <c r="AC18" s="5"/>
      <c r="AD18" s="5"/>
      <c r="AE18" s="5"/>
      <c r="AF18" s="5"/>
      <c r="AG18" s="5">
        <v>80</v>
      </c>
      <c r="AH18" s="4" t="s">
        <v>216</v>
      </c>
      <c r="AI18" s="5"/>
      <c r="AJ18" s="5"/>
      <c r="AK18" s="5"/>
      <c r="AL18" s="5"/>
      <c r="AM18" s="5">
        <v>80</v>
      </c>
      <c r="AN18" s="6" t="s">
        <v>217</v>
      </c>
      <c r="AO18" s="5"/>
      <c r="AP18" s="5"/>
      <c r="AQ18" s="5"/>
      <c r="AR18" s="5"/>
      <c r="AS18" s="5">
        <v>80</v>
      </c>
      <c r="AT18" s="4" t="s">
        <v>218</v>
      </c>
      <c r="AU18" s="5"/>
      <c r="AV18" s="5"/>
      <c r="AW18" s="5"/>
      <c r="AX18" s="5"/>
      <c r="AY18" s="5">
        <v>80</v>
      </c>
      <c r="AZ18" s="4"/>
      <c r="BA18" s="5"/>
      <c r="BB18" s="5"/>
      <c r="BC18" s="5"/>
      <c r="BD18" s="5"/>
      <c r="BE18" s="5"/>
      <c r="BF18" s="4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6">
        <f t="shared" si="2"/>
        <v>80</v>
      </c>
      <c r="CQ18" s="10">
        <f t="shared" si="3"/>
        <v>80</v>
      </c>
      <c r="CR18" s="10" t="str">
        <f t="shared" si="1"/>
        <v/>
      </c>
      <c r="CS18" s="10" t="str">
        <f t="shared" si="1"/>
        <v/>
      </c>
      <c r="CT18" s="10" t="str">
        <f t="shared" si="1"/>
        <v/>
      </c>
      <c r="CU18" s="10">
        <f t="shared" si="1"/>
        <v>80</v>
      </c>
      <c r="CV18" s="21">
        <f t="shared" si="4"/>
        <v>80</v>
      </c>
      <c r="CW18" s="21">
        <f t="shared" si="5"/>
        <v>80</v>
      </c>
      <c r="CX18" s="22">
        <f t="shared" si="6"/>
        <v>80</v>
      </c>
      <c r="CY18" s="22">
        <f t="shared" si="7"/>
        <v>80</v>
      </c>
      <c r="CZ18" s="22" t="str">
        <f t="shared" si="8"/>
        <v/>
      </c>
      <c r="DA18" s="23" t="str">
        <f t="shared" si="9"/>
        <v/>
      </c>
      <c r="DB18" s="23" t="str">
        <f t="shared" si="10"/>
        <v/>
      </c>
      <c r="DC18" s="23" t="str">
        <f t="shared" si="11"/>
        <v/>
      </c>
      <c r="DD18" s="23" t="str">
        <f t="shared" si="12"/>
        <v/>
      </c>
      <c r="DE18" s="23" t="str">
        <f t="shared" si="13"/>
        <v/>
      </c>
      <c r="DF18" s="23" t="str">
        <f t="shared" si="14"/>
        <v/>
      </c>
      <c r="DG18" s="23" t="str">
        <f t="shared" si="15"/>
        <v/>
      </c>
      <c r="DH18" s="23" t="str">
        <f t="shared" si="16"/>
        <v/>
      </c>
      <c r="DI18" s="23" t="str">
        <f t="shared" si="17"/>
        <v/>
      </c>
      <c r="DJ18" s="23" t="str">
        <f t="shared" si="18"/>
        <v/>
      </c>
      <c r="DK18" s="23" t="str">
        <f t="shared" si="19"/>
        <v xml:space="preserve">Mengidentifikasi karakteristik geografis dan kehidupan sosial budaya, ekonomi, politik di wilayah ASEAN. </v>
      </c>
      <c r="DL18" s="23" t="str">
        <f t="shared" si="20"/>
        <v xml:space="preserve">Mengidentifikasi karakteristik geografis dan kehidupan sosial budaya, ekonomi, politik di wilayah ASEAN. </v>
      </c>
      <c r="DM18" s="31" t="str">
        <f>IF(DK18="","",LOOKUP(MAX($CV18:$DJ18),KKM!$C$11:$C$14,KKM!$E$11:$E$14)&amp;" "&amp;IPS!DK18&amp;"; "&amp;LOOKUP(MIN(IPS!CV18:DJ18),KKM!$C$11:$C$14,KKM!$E$11:$E$14)&amp;" "&amp;IPS!DL18)</f>
        <v xml:space="preserve">Memiliki kemampuan yang baik dalam  Mengidentifikasi karakteristik geografis dan kehidupan sosial budaya, ekonomi, politik di wilayah ASEAN. ; Memiliki kemampuan yang baik dalam  Mengidentifikasi karakteristik geografis dan kehidupan sosial budaya, ekonomi, politik di wilayah ASEAN. </v>
      </c>
      <c r="DO18" s="9" t="str">
        <f t="shared" si="21"/>
        <v/>
      </c>
      <c r="DP18" s="9" t="str">
        <f t="shared" si="22"/>
        <v/>
      </c>
      <c r="DQ18" s="9" t="str">
        <f t="shared" si="23"/>
        <v/>
      </c>
      <c r="DR18" s="9" t="str">
        <f t="shared" si="24"/>
        <v/>
      </c>
      <c r="DS18" s="9">
        <f t="shared" si="25"/>
        <v>80</v>
      </c>
      <c r="DT18" s="9">
        <f t="shared" si="26"/>
        <v>80</v>
      </c>
      <c r="DU18" s="9">
        <f t="shared" si="27"/>
        <v>80</v>
      </c>
      <c r="DV18" s="9">
        <f t="shared" si="28"/>
        <v>80</v>
      </c>
      <c r="DW18" s="9" t="str">
        <f t="shared" si="29"/>
        <v/>
      </c>
      <c r="DX18" s="9" t="str">
        <f t="shared" si="30"/>
        <v/>
      </c>
      <c r="DY18" s="9" t="str">
        <f t="shared" si="31"/>
        <v/>
      </c>
      <c r="DZ18" s="9" t="str">
        <f t="shared" si="32"/>
        <v/>
      </c>
      <c r="EA18" s="9" t="str">
        <f t="shared" si="33"/>
        <v/>
      </c>
      <c r="EB18" s="9" t="str">
        <f t="shared" si="34"/>
        <v/>
      </c>
      <c r="EC18" s="9" t="str">
        <f t="shared" si="35"/>
        <v/>
      </c>
      <c r="ED18" s="9" t="str">
        <f t="shared" si="36"/>
        <v>Menyajikan hasil identifikasi karakteristik geografis dan kehidupan sosial budaya, ekonomi, dan politik di wilayah ASEAN.</v>
      </c>
      <c r="EE18" s="9" t="str">
        <f t="shared" si="37"/>
        <v>Menyajikan hasil identifikasi karakteristik geografis dan kehidupan sosial budaya, ekonomi, dan politik di wilayah ASEAN.</v>
      </c>
      <c r="EF18" s="31" t="str">
        <f>IFERROR(LOOKUP(MAX($DO18:$EC18),KKM!$C$11:$C$14,KKM!$F$11:$F$14),"")&amp;IPS!ED18&amp;"; "&amp;IFERROR(LOOKUP(MIN($DO18:$EC18),KKM!$C$11:$C$14,KKM!$F$11:$F$14),"")&amp;IPS!EE18</f>
        <v>Terampil dalam Menyajikan hasil identifikasi karakteristik geografis dan kehidupan sosial budaya, ekonomi, dan politik di wilayah ASEAN.; Terampil dalam Menyajikan hasil identifikasi karakteristik geografis dan kehidupan sosial budaya, ekonomi, dan politik di wilayah ASEAN.</v>
      </c>
    </row>
    <row r="19" spans="1:136" ht="63" x14ac:dyDescent="0.25">
      <c r="A19" s="2">
        <v>17</v>
      </c>
      <c r="B19" s="3" t="str">
        <f t="shared" ca="1" si="0"/>
        <v>MUHAMMAD SUKRON</v>
      </c>
      <c r="C19" s="3" t="str">
        <f t="shared" ca="1" si="0"/>
        <v>0073337501</v>
      </c>
      <c r="D19" s="4" t="s">
        <v>211</v>
      </c>
      <c r="E19" s="5">
        <v>100</v>
      </c>
      <c r="F19" s="5"/>
      <c r="G19" s="5"/>
      <c r="H19" s="5"/>
      <c r="I19" s="5"/>
      <c r="J19" s="4" t="s">
        <v>212</v>
      </c>
      <c r="K19" s="5">
        <v>90</v>
      </c>
      <c r="L19" s="5"/>
      <c r="M19" s="5"/>
      <c r="N19" s="5"/>
      <c r="O19" s="5"/>
      <c r="P19" s="4" t="s">
        <v>213</v>
      </c>
      <c r="Q19" s="5">
        <v>80</v>
      </c>
      <c r="R19" s="5"/>
      <c r="S19" s="5"/>
      <c r="T19" s="5"/>
      <c r="U19" s="5"/>
      <c r="V19" s="4" t="s">
        <v>214</v>
      </c>
      <c r="W19" s="5">
        <v>80</v>
      </c>
      <c r="X19" s="5"/>
      <c r="Y19" s="5"/>
      <c r="Z19" s="5"/>
      <c r="AA19" s="5"/>
      <c r="AB19" s="4" t="s">
        <v>215</v>
      </c>
      <c r="AC19" s="5"/>
      <c r="AD19" s="5"/>
      <c r="AE19" s="5"/>
      <c r="AF19" s="5"/>
      <c r="AG19" s="5">
        <v>80</v>
      </c>
      <c r="AH19" s="4" t="s">
        <v>216</v>
      </c>
      <c r="AI19" s="5"/>
      <c r="AJ19" s="5"/>
      <c r="AK19" s="5"/>
      <c r="AL19" s="5"/>
      <c r="AM19" s="5">
        <v>80</v>
      </c>
      <c r="AN19" s="6" t="s">
        <v>217</v>
      </c>
      <c r="AO19" s="5"/>
      <c r="AP19" s="5"/>
      <c r="AQ19" s="5"/>
      <c r="AR19" s="5"/>
      <c r="AS19" s="5">
        <v>80</v>
      </c>
      <c r="AT19" s="4" t="s">
        <v>218</v>
      </c>
      <c r="AU19" s="5"/>
      <c r="AV19" s="5"/>
      <c r="AW19" s="5"/>
      <c r="AX19" s="5"/>
      <c r="AY19" s="5">
        <v>80</v>
      </c>
      <c r="AZ19" s="4"/>
      <c r="BA19" s="5"/>
      <c r="BB19" s="5"/>
      <c r="BC19" s="5"/>
      <c r="BD19" s="5"/>
      <c r="BE19" s="5"/>
      <c r="BF19" s="4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6">
        <f t="shared" si="2"/>
        <v>87.5</v>
      </c>
      <c r="CQ19" s="10">
        <f t="shared" si="3"/>
        <v>87.5</v>
      </c>
      <c r="CR19" s="10" t="str">
        <f t="shared" si="3"/>
        <v/>
      </c>
      <c r="CS19" s="10" t="str">
        <f t="shared" si="3"/>
        <v/>
      </c>
      <c r="CT19" s="10" t="str">
        <f t="shared" si="3"/>
        <v/>
      </c>
      <c r="CU19" s="10">
        <f t="shared" si="3"/>
        <v>80</v>
      </c>
      <c r="CV19" s="21">
        <f t="shared" si="4"/>
        <v>100</v>
      </c>
      <c r="CW19" s="21">
        <f t="shared" si="5"/>
        <v>90</v>
      </c>
      <c r="CX19" s="22">
        <f t="shared" si="6"/>
        <v>80</v>
      </c>
      <c r="CY19" s="22">
        <f t="shared" si="7"/>
        <v>80</v>
      </c>
      <c r="CZ19" s="22" t="str">
        <f t="shared" si="8"/>
        <v/>
      </c>
      <c r="DA19" s="23" t="str">
        <f t="shared" si="9"/>
        <v/>
      </c>
      <c r="DB19" s="23" t="str">
        <f t="shared" si="10"/>
        <v/>
      </c>
      <c r="DC19" s="23" t="str">
        <f t="shared" si="11"/>
        <v/>
      </c>
      <c r="DD19" s="23" t="str">
        <f t="shared" si="12"/>
        <v/>
      </c>
      <c r="DE19" s="23" t="str">
        <f t="shared" si="13"/>
        <v/>
      </c>
      <c r="DF19" s="23" t="str">
        <f t="shared" si="14"/>
        <v/>
      </c>
      <c r="DG19" s="23" t="str">
        <f t="shared" si="15"/>
        <v/>
      </c>
      <c r="DH19" s="23" t="str">
        <f t="shared" si="16"/>
        <v/>
      </c>
      <c r="DI19" s="23" t="str">
        <f t="shared" si="17"/>
        <v/>
      </c>
      <c r="DJ19" s="23" t="str">
        <f t="shared" si="18"/>
        <v/>
      </c>
      <c r="DK19" s="23" t="str">
        <f t="shared" si="19"/>
        <v xml:space="preserve">Mengidentifikasi karakteristik geografis dan kehidupan sosial budaya, ekonomi, politik di wilayah ASEAN. </v>
      </c>
      <c r="DL19" s="23" t="str">
        <f t="shared" si="20"/>
        <v>Menganalisis posisi dan peran Indonesia dalam kerja sama di bidang ekonomi, politik, sosial, budaya, teknologi, dan pendidikan dalam lingkup ASEAN.</v>
      </c>
      <c r="DM19" s="31" t="str">
        <f>IF(DK19="","",LOOKUP(MAX($CV19:$DJ19),KKM!$C$11:$C$14,KKM!$E$11:$E$14)&amp;" "&amp;IPS!DK19&amp;"; "&amp;LOOKUP(MIN(IPS!CV19:DJ19),KKM!$C$11:$C$14,KKM!$E$11:$E$14)&amp;" "&amp;IPS!DL19)</f>
        <v>Memiliki kemampuan yang sangat baik dalam  Mengidentifikasi karakteristik geografis dan kehidupan sosial budaya, ekonomi, politik di wilayah ASEAN. ; Memiliki kemampuan yang baik dalam  Menganalisis posisi dan peran Indonesia dalam kerja sama di bidang ekonomi, politik, sosial, budaya, teknologi, dan pendidikan dalam lingkup ASEAN.</v>
      </c>
      <c r="DO19" s="9" t="str">
        <f t="shared" si="21"/>
        <v/>
      </c>
      <c r="DP19" s="9" t="str">
        <f t="shared" si="22"/>
        <v/>
      </c>
      <c r="DQ19" s="9" t="str">
        <f t="shared" si="23"/>
        <v/>
      </c>
      <c r="DR19" s="9" t="str">
        <f t="shared" si="24"/>
        <v/>
      </c>
      <c r="DS19" s="9">
        <f t="shared" si="25"/>
        <v>80</v>
      </c>
      <c r="DT19" s="9">
        <f t="shared" si="26"/>
        <v>80</v>
      </c>
      <c r="DU19" s="9">
        <f t="shared" si="27"/>
        <v>80</v>
      </c>
      <c r="DV19" s="9">
        <f t="shared" si="28"/>
        <v>80</v>
      </c>
      <c r="DW19" s="9" t="str">
        <f t="shared" si="29"/>
        <v/>
      </c>
      <c r="DX19" s="9" t="str">
        <f t="shared" si="30"/>
        <v/>
      </c>
      <c r="DY19" s="9" t="str">
        <f t="shared" si="31"/>
        <v/>
      </c>
      <c r="DZ19" s="9" t="str">
        <f t="shared" si="32"/>
        <v/>
      </c>
      <c r="EA19" s="9" t="str">
        <f t="shared" si="33"/>
        <v/>
      </c>
      <c r="EB19" s="9" t="str">
        <f t="shared" si="34"/>
        <v/>
      </c>
      <c r="EC19" s="9" t="str">
        <f t="shared" si="35"/>
        <v/>
      </c>
      <c r="ED19" s="9" t="str">
        <f t="shared" si="36"/>
        <v>Menyajikan hasil identifikasi karakteristik geografis dan kehidupan sosial budaya, ekonomi, dan politik di wilayah ASEAN.</v>
      </c>
      <c r="EE19" s="9" t="str">
        <f t="shared" si="37"/>
        <v>Menyajikan hasil identifikasi karakteristik geografis dan kehidupan sosial budaya, ekonomi, dan politik di wilayah ASEAN.</v>
      </c>
      <c r="EF19" s="31" t="str">
        <f>IFERROR(LOOKUP(MAX($DO19:$EC19),KKM!$C$11:$C$14,KKM!$F$11:$F$14),"")&amp;IPS!ED19&amp;"; "&amp;IFERROR(LOOKUP(MIN($DO19:$EC19),KKM!$C$11:$C$14,KKM!$F$11:$F$14),"")&amp;IPS!EE19</f>
        <v>Terampil dalam Menyajikan hasil identifikasi karakteristik geografis dan kehidupan sosial budaya, ekonomi, dan politik di wilayah ASEAN.; Terampil dalam Menyajikan hasil identifikasi karakteristik geografis dan kehidupan sosial budaya, ekonomi, dan politik di wilayah ASEAN.</v>
      </c>
    </row>
    <row r="20" spans="1:136" ht="47.25" x14ac:dyDescent="0.25">
      <c r="A20" s="2">
        <v>18</v>
      </c>
      <c r="B20" s="3" t="str">
        <f t="shared" ca="1" si="0"/>
        <v>NADIVA</v>
      </c>
      <c r="C20" s="3" t="str">
        <f t="shared" ca="1" si="0"/>
        <v>0084028635</v>
      </c>
      <c r="D20" s="4" t="s">
        <v>211</v>
      </c>
      <c r="E20" s="5">
        <v>80</v>
      </c>
      <c r="F20" s="5"/>
      <c r="G20" s="5"/>
      <c r="H20" s="5"/>
      <c r="I20" s="5"/>
      <c r="J20" s="4" t="s">
        <v>212</v>
      </c>
      <c r="K20" s="5">
        <v>80</v>
      </c>
      <c r="L20" s="5"/>
      <c r="M20" s="5"/>
      <c r="N20" s="5"/>
      <c r="O20" s="5"/>
      <c r="P20" s="4" t="s">
        <v>213</v>
      </c>
      <c r="Q20" s="5">
        <v>80</v>
      </c>
      <c r="R20" s="5"/>
      <c r="S20" s="5"/>
      <c r="T20" s="5"/>
      <c r="U20" s="5"/>
      <c r="V20" s="4" t="s">
        <v>214</v>
      </c>
      <c r="W20" s="5">
        <v>80</v>
      </c>
      <c r="X20" s="5"/>
      <c r="Y20" s="5"/>
      <c r="Z20" s="5"/>
      <c r="AA20" s="5"/>
      <c r="AB20" s="4" t="s">
        <v>215</v>
      </c>
      <c r="AC20" s="5"/>
      <c r="AD20" s="5"/>
      <c r="AE20" s="5"/>
      <c r="AF20" s="5"/>
      <c r="AG20" s="5">
        <v>80</v>
      </c>
      <c r="AH20" s="4" t="s">
        <v>216</v>
      </c>
      <c r="AI20" s="5"/>
      <c r="AJ20" s="5"/>
      <c r="AK20" s="5"/>
      <c r="AL20" s="5"/>
      <c r="AM20" s="5">
        <v>80</v>
      </c>
      <c r="AN20" s="6" t="s">
        <v>217</v>
      </c>
      <c r="AO20" s="5"/>
      <c r="AP20" s="5"/>
      <c r="AQ20" s="5"/>
      <c r="AR20" s="5"/>
      <c r="AS20" s="5">
        <v>80</v>
      </c>
      <c r="AT20" s="4" t="s">
        <v>218</v>
      </c>
      <c r="AU20" s="5"/>
      <c r="AV20" s="5"/>
      <c r="AW20" s="5"/>
      <c r="AX20" s="5"/>
      <c r="AY20" s="5">
        <v>80</v>
      </c>
      <c r="AZ20" s="4"/>
      <c r="BA20" s="5"/>
      <c r="BB20" s="5"/>
      <c r="BC20" s="5"/>
      <c r="BD20" s="5"/>
      <c r="BE20" s="5"/>
      <c r="BF20" s="4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6">
        <f t="shared" si="2"/>
        <v>80</v>
      </c>
      <c r="CQ20" s="10">
        <f t="shared" si="3"/>
        <v>80</v>
      </c>
      <c r="CR20" s="10" t="str">
        <f t="shared" si="3"/>
        <v/>
      </c>
      <c r="CS20" s="10" t="str">
        <f t="shared" si="3"/>
        <v/>
      </c>
      <c r="CT20" s="10" t="str">
        <f t="shared" si="3"/>
        <v/>
      </c>
      <c r="CU20" s="10">
        <f t="shared" si="3"/>
        <v>80</v>
      </c>
      <c r="CV20" s="21">
        <f t="shared" si="4"/>
        <v>80</v>
      </c>
      <c r="CW20" s="21">
        <f t="shared" si="5"/>
        <v>80</v>
      </c>
      <c r="CX20" s="22">
        <f t="shared" si="6"/>
        <v>80</v>
      </c>
      <c r="CY20" s="22">
        <f t="shared" si="7"/>
        <v>80</v>
      </c>
      <c r="CZ20" s="22" t="str">
        <f t="shared" si="8"/>
        <v/>
      </c>
      <c r="DA20" s="23" t="str">
        <f t="shared" si="9"/>
        <v/>
      </c>
      <c r="DB20" s="23" t="str">
        <f t="shared" si="10"/>
        <v/>
      </c>
      <c r="DC20" s="23" t="str">
        <f t="shared" si="11"/>
        <v/>
      </c>
      <c r="DD20" s="23" t="str">
        <f t="shared" si="12"/>
        <v/>
      </c>
      <c r="DE20" s="23" t="str">
        <f t="shared" si="13"/>
        <v/>
      </c>
      <c r="DF20" s="23" t="str">
        <f t="shared" si="14"/>
        <v/>
      </c>
      <c r="DG20" s="23" t="str">
        <f t="shared" si="15"/>
        <v/>
      </c>
      <c r="DH20" s="23" t="str">
        <f t="shared" si="16"/>
        <v/>
      </c>
      <c r="DI20" s="23" t="str">
        <f t="shared" si="17"/>
        <v/>
      </c>
      <c r="DJ20" s="23" t="str">
        <f t="shared" si="18"/>
        <v/>
      </c>
      <c r="DK20" s="23" t="str">
        <f t="shared" si="19"/>
        <v xml:space="preserve">Mengidentifikasi karakteristik geografis dan kehidupan sosial budaya, ekonomi, politik di wilayah ASEAN. </v>
      </c>
      <c r="DL20" s="23" t="str">
        <f t="shared" si="20"/>
        <v xml:space="preserve">Mengidentifikasi karakteristik geografis dan kehidupan sosial budaya, ekonomi, politik di wilayah ASEAN. </v>
      </c>
      <c r="DM20" s="31" t="str">
        <f>IF(DK20="","",LOOKUP(MAX($CV20:$DJ20),KKM!$C$11:$C$14,KKM!$E$11:$E$14)&amp;" "&amp;IPS!DK20&amp;"; "&amp;LOOKUP(MIN(IPS!CV20:DJ20),KKM!$C$11:$C$14,KKM!$E$11:$E$14)&amp;" "&amp;IPS!DL20)</f>
        <v xml:space="preserve">Memiliki kemampuan yang baik dalam  Mengidentifikasi karakteristik geografis dan kehidupan sosial budaya, ekonomi, politik di wilayah ASEAN. ; Memiliki kemampuan yang baik dalam  Mengidentifikasi karakteristik geografis dan kehidupan sosial budaya, ekonomi, politik di wilayah ASEAN. </v>
      </c>
      <c r="DO20" s="9" t="str">
        <f t="shared" si="21"/>
        <v/>
      </c>
      <c r="DP20" s="9" t="str">
        <f t="shared" si="22"/>
        <v/>
      </c>
      <c r="DQ20" s="9" t="str">
        <f t="shared" si="23"/>
        <v/>
      </c>
      <c r="DR20" s="9" t="str">
        <f t="shared" si="24"/>
        <v/>
      </c>
      <c r="DS20" s="9">
        <f t="shared" si="25"/>
        <v>80</v>
      </c>
      <c r="DT20" s="9">
        <f t="shared" si="26"/>
        <v>80</v>
      </c>
      <c r="DU20" s="9">
        <f t="shared" si="27"/>
        <v>80</v>
      </c>
      <c r="DV20" s="9">
        <f t="shared" si="28"/>
        <v>80</v>
      </c>
      <c r="DW20" s="9" t="str">
        <f t="shared" si="29"/>
        <v/>
      </c>
      <c r="DX20" s="9" t="str">
        <f t="shared" si="30"/>
        <v/>
      </c>
      <c r="DY20" s="9" t="str">
        <f t="shared" si="31"/>
        <v/>
      </c>
      <c r="DZ20" s="9" t="str">
        <f t="shared" si="32"/>
        <v/>
      </c>
      <c r="EA20" s="9" t="str">
        <f t="shared" si="33"/>
        <v/>
      </c>
      <c r="EB20" s="9" t="str">
        <f t="shared" si="34"/>
        <v/>
      </c>
      <c r="EC20" s="9" t="str">
        <f t="shared" si="35"/>
        <v/>
      </c>
      <c r="ED20" s="9" t="str">
        <f t="shared" si="36"/>
        <v>Menyajikan hasil identifikasi karakteristik geografis dan kehidupan sosial budaya, ekonomi, dan politik di wilayah ASEAN.</v>
      </c>
      <c r="EE20" s="9" t="str">
        <f t="shared" si="37"/>
        <v>Menyajikan hasil identifikasi karakteristik geografis dan kehidupan sosial budaya, ekonomi, dan politik di wilayah ASEAN.</v>
      </c>
      <c r="EF20" s="31" t="str">
        <f>IFERROR(LOOKUP(MAX($DO20:$EC20),KKM!$C$11:$C$14,KKM!$F$11:$F$14),"")&amp;IPS!ED20&amp;"; "&amp;IFERROR(LOOKUP(MIN($DO20:$EC20),KKM!$C$11:$C$14,KKM!$F$11:$F$14),"")&amp;IPS!EE20</f>
        <v>Terampil dalam Menyajikan hasil identifikasi karakteristik geografis dan kehidupan sosial budaya, ekonomi, dan politik di wilayah ASEAN.; Terampil dalam Menyajikan hasil identifikasi karakteristik geografis dan kehidupan sosial budaya, ekonomi, dan politik di wilayah ASEAN.</v>
      </c>
    </row>
    <row r="21" spans="1:136" ht="47.25" x14ac:dyDescent="0.25">
      <c r="A21" s="2">
        <v>19</v>
      </c>
      <c r="B21" s="3" t="str">
        <f t="shared" ca="1" si="0"/>
        <v>NURAINI</v>
      </c>
      <c r="C21" s="3" t="str">
        <f t="shared" ca="1" si="0"/>
        <v>0071301693</v>
      </c>
      <c r="D21" s="4" t="s">
        <v>211</v>
      </c>
      <c r="E21" s="5">
        <v>80</v>
      </c>
      <c r="F21" s="5"/>
      <c r="G21" s="5"/>
      <c r="H21" s="5"/>
      <c r="I21" s="5"/>
      <c r="J21" s="4" t="s">
        <v>212</v>
      </c>
      <c r="K21" s="5">
        <v>80</v>
      </c>
      <c r="L21" s="5"/>
      <c r="M21" s="5"/>
      <c r="N21" s="5"/>
      <c r="O21" s="5"/>
      <c r="P21" s="4" t="s">
        <v>213</v>
      </c>
      <c r="Q21" s="5">
        <v>80</v>
      </c>
      <c r="R21" s="5"/>
      <c r="S21" s="5"/>
      <c r="T21" s="5"/>
      <c r="U21" s="5"/>
      <c r="V21" s="4" t="s">
        <v>214</v>
      </c>
      <c r="W21" s="5">
        <v>80</v>
      </c>
      <c r="X21" s="5"/>
      <c r="Y21" s="5"/>
      <c r="Z21" s="5"/>
      <c r="AA21" s="5"/>
      <c r="AB21" s="4" t="s">
        <v>215</v>
      </c>
      <c r="AC21" s="5"/>
      <c r="AD21" s="5"/>
      <c r="AE21" s="5"/>
      <c r="AF21" s="5"/>
      <c r="AG21" s="5">
        <v>80</v>
      </c>
      <c r="AH21" s="4" t="s">
        <v>216</v>
      </c>
      <c r="AI21" s="5"/>
      <c r="AJ21" s="5"/>
      <c r="AK21" s="5"/>
      <c r="AL21" s="5"/>
      <c r="AM21" s="5">
        <v>80</v>
      </c>
      <c r="AN21" s="6" t="s">
        <v>217</v>
      </c>
      <c r="AO21" s="5"/>
      <c r="AP21" s="5"/>
      <c r="AQ21" s="5"/>
      <c r="AR21" s="5"/>
      <c r="AS21" s="5">
        <v>80</v>
      </c>
      <c r="AT21" s="4" t="s">
        <v>218</v>
      </c>
      <c r="AU21" s="5"/>
      <c r="AV21" s="5"/>
      <c r="AW21" s="5"/>
      <c r="AX21" s="5"/>
      <c r="AY21" s="5">
        <v>80</v>
      </c>
      <c r="AZ21" s="4"/>
      <c r="BA21" s="5"/>
      <c r="BB21" s="5"/>
      <c r="BC21" s="5"/>
      <c r="BD21" s="5"/>
      <c r="BE21" s="5"/>
      <c r="BF21" s="4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6">
        <f t="shared" si="2"/>
        <v>80</v>
      </c>
      <c r="CQ21" s="10">
        <f t="shared" si="3"/>
        <v>80</v>
      </c>
      <c r="CR21" s="10" t="str">
        <f t="shared" si="3"/>
        <v/>
      </c>
      <c r="CS21" s="10" t="str">
        <f t="shared" si="3"/>
        <v/>
      </c>
      <c r="CT21" s="10" t="str">
        <f t="shared" si="3"/>
        <v/>
      </c>
      <c r="CU21" s="10">
        <f t="shared" si="3"/>
        <v>80</v>
      </c>
      <c r="CV21" s="21">
        <f t="shared" si="4"/>
        <v>80</v>
      </c>
      <c r="CW21" s="21">
        <f t="shared" si="5"/>
        <v>80</v>
      </c>
      <c r="CX21" s="22">
        <f t="shared" si="6"/>
        <v>80</v>
      </c>
      <c r="CY21" s="22">
        <f t="shared" si="7"/>
        <v>80</v>
      </c>
      <c r="CZ21" s="22" t="str">
        <f t="shared" si="8"/>
        <v/>
      </c>
      <c r="DA21" s="23" t="str">
        <f t="shared" si="9"/>
        <v/>
      </c>
      <c r="DB21" s="23" t="str">
        <f t="shared" si="10"/>
        <v/>
      </c>
      <c r="DC21" s="23" t="str">
        <f t="shared" si="11"/>
        <v/>
      </c>
      <c r="DD21" s="23" t="str">
        <f t="shared" si="12"/>
        <v/>
      </c>
      <c r="DE21" s="23" t="str">
        <f t="shared" si="13"/>
        <v/>
      </c>
      <c r="DF21" s="23" t="str">
        <f t="shared" si="14"/>
        <v/>
      </c>
      <c r="DG21" s="23" t="str">
        <f t="shared" si="15"/>
        <v/>
      </c>
      <c r="DH21" s="23" t="str">
        <f t="shared" si="16"/>
        <v/>
      </c>
      <c r="DI21" s="23" t="str">
        <f t="shared" si="17"/>
        <v/>
      </c>
      <c r="DJ21" s="23" t="str">
        <f t="shared" si="18"/>
        <v/>
      </c>
      <c r="DK21" s="23" t="str">
        <f t="shared" si="19"/>
        <v xml:space="preserve">Mengidentifikasi karakteristik geografis dan kehidupan sosial budaya, ekonomi, politik di wilayah ASEAN. </v>
      </c>
      <c r="DL21" s="23" t="str">
        <f t="shared" si="20"/>
        <v xml:space="preserve">Mengidentifikasi karakteristik geografis dan kehidupan sosial budaya, ekonomi, politik di wilayah ASEAN. </v>
      </c>
      <c r="DM21" s="31" t="str">
        <f>IF(DK21="","",LOOKUP(MAX($CV21:$DJ21),KKM!$C$11:$C$14,KKM!$E$11:$E$14)&amp;" "&amp;IPS!DK21&amp;"; "&amp;LOOKUP(MIN(IPS!CV21:DJ21),KKM!$C$11:$C$14,KKM!$E$11:$E$14)&amp;" "&amp;IPS!DL21)</f>
        <v xml:space="preserve">Memiliki kemampuan yang baik dalam  Mengidentifikasi karakteristik geografis dan kehidupan sosial budaya, ekonomi, politik di wilayah ASEAN. ; Memiliki kemampuan yang baik dalam  Mengidentifikasi karakteristik geografis dan kehidupan sosial budaya, ekonomi, politik di wilayah ASEAN. </v>
      </c>
      <c r="DO21" s="9" t="str">
        <f t="shared" si="21"/>
        <v/>
      </c>
      <c r="DP21" s="9" t="str">
        <f t="shared" si="22"/>
        <v/>
      </c>
      <c r="DQ21" s="9" t="str">
        <f t="shared" si="23"/>
        <v/>
      </c>
      <c r="DR21" s="9" t="str">
        <f t="shared" si="24"/>
        <v/>
      </c>
      <c r="DS21" s="9">
        <f t="shared" si="25"/>
        <v>80</v>
      </c>
      <c r="DT21" s="9">
        <f t="shared" si="26"/>
        <v>80</v>
      </c>
      <c r="DU21" s="9">
        <f t="shared" si="27"/>
        <v>80</v>
      </c>
      <c r="DV21" s="9">
        <f t="shared" si="28"/>
        <v>80</v>
      </c>
      <c r="DW21" s="9" t="str">
        <f t="shared" si="29"/>
        <v/>
      </c>
      <c r="DX21" s="9" t="str">
        <f t="shared" si="30"/>
        <v/>
      </c>
      <c r="DY21" s="9" t="str">
        <f t="shared" si="31"/>
        <v/>
      </c>
      <c r="DZ21" s="9" t="str">
        <f t="shared" si="32"/>
        <v/>
      </c>
      <c r="EA21" s="9" t="str">
        <f t="shared" si="33"/>
        <v/>
      </c>
      <c r="EB21" s="9" t="str">
        <f t="shared" si="34"/>
        <v/>
      </c>
      <c r="EC21" s="9" t="str">
        <f t="shared" si="35"/>
        <v/>
      </c>
      <c r="ED21" s="9" t="str">
        <f t="shared" si="36"/>
        <v>Menyajikan hasil identifikasi karakteristik geografis dan kehidupan sosial budaya, ekonomi, dan politik di wilayah ASEAN.</v>
      </c>
      <c r="EE21" s="9" t="str">
        <f t="shared" si="37"/>
        <v>Menyajikan hasil identifikasi karakteristik geografis dan kehidupan sosial budaya, ekonomi, dan politik di wilayah ASEAN.</v>
      </c>
      <c r="EF21" s="31" t="str">
        <f>IFERROR(LOOKUP(MAX($DO21:$EC21),KKM!$C$11:$C$14,KKM!$F$11:$F$14),"")&amp;IPS!ED21&amp;"; "&amp;IFERROR(LOOKUP(MIN($DO21:$EC21),KKM!$C$11:$C$14,KKM!$F$11:$F$14),"")&amp;IPS!EE21</f>
        <v>Terampil dalam Menyajikan hasil identifikasi karakteristik geografis dan kehidupan sosial budaya, ekonomi, dan politik di wilayah ASEAN.; Terampil dalam Menyajikan hasil identifikasi karakteristik geografis dan kehidupan sosial budaya, ekonomi, dan politik di wilayah ASEAN.</v>
      </c>
    </row>
    <row r="22" spans="1:136" ht="47.25" x14ac:dyDescent="0.25">
      <c r="A22" s="2">
        <v>20</v>
      </c>
      <c r="B22" s="3" t="str">
        <f t="shared" ca="1" si="0"/>
        <v>NURUL KAMILA</v>
      </c>
      <c r="C22" s="3" t="str">
        <f t="shared" ca="1" si="0"/>
        <v>0086950510</v>
      </c>
      <c r="D22" s="4" t="s">
        <v>211</v>
      </c>
      <c r="E22" s="5">
        <v>80</v>
      </c>
      <c r="F22" s="5"/>
      <c r="G22" s="5"/>
      <c r="H22" s="5"/>
      <c r="I22" s="5"/>
      <c r="J22" s="4" t="s">
        <v>212</v>
      </c>
      <c r="K22" s="5">
        <v>80</v>
      </c>
      <c r="L22" s="5"/>
      <c r="M22" s="5"/>
      <c r="N22" s="5"/>
      <c r="O22" s="5"/>
      <c r="P22" s="4" t="s">
        <v>213</v>
      </c>
      <c r="Q22" s="5">
        <v>80</v>
      </c>
      <c r="R22" s="5"/>
      <c r="S22" s="5"/>
      <c r="T22" s="5"/>
      <c r="U22" s="5"/>
      <c r="V22" s="4" t="s">
        <v>214</v>
      </c>
      <c r="W22" s="5">
        <v>80</v>
      </c>
      <c r="X22" s="5"/>
      <c r="Y22" s="5"/>
      <c r="Z22" s="5"/>
      <c r="AA22" s="5"/>
      <c r="AB22" s="4" t="s">
        <v>215</v>
      </c>
      <c r="AC22" s="5"/>
      <c r="AD22" s="5"/>
      <c r="AE22" s="5"/>
      <c r="AF22" s="5"/>
      <c r="AG22" s="5">
        <v>80</v>
      </c>
      <c r="AH22" s="4" t="s">
        <v>216</v>
      </c>
      <c r="AI22" s="5"/>
      <c r="AJ22" s="5"/>
      <c r="AK22" s="5"/>
      <c r="AL22" s="5"/>
      <c r="AM22" s="5">
        <v>80</v>
      </c>
      <c r="AN22" s="6" t="s">
        <v>217</v>
      </c>
      <c r="AO22" s="5"/>
      <c r="AP22" s="5"/>
      <c r="AQ22" s="5"/>
      <c r="AR22" s="5"/>
      <c r="AS22" s="5">
        <v>80</v>
      </c>
      <c r="AT22" s="4" t="s">
        <v>218</v>
      </c>
      <c r="AU22" s="5"/>
      <c r="AV22" s="5"/>
      <c r="AW22" s="5"/>
      <c r="AX22" s="5"/>
      <c r="AY22" s="5">
        <v>80</v>
      </c>
      <c r="AZ22" s="4"/>
      <c r="BA22" s="5"/>
      <c r="BB22" s="5"/>
      <c r="BC22" s="5"/>
      <c r="BD22" s="5"/>
      <c r="BE22" s="5"/>
      <c r="BF22" s="4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6">
        <f t="shared" si="2"/>
        <v>80</v>
      </c>
      <c r="CQ22" s="10">
        <f t="shared" si="3"/>
        <v>80</v>
      </c>
      <c r="CR22" s="10" t="str">
        <f t="shared" si="3"/>
        <v/>
      </c>
      <c r="CS22" s="10" t="str">
        <f t="shared" si="3"/>
        <v/>
      </c>
      <c r="CT22" s="10" t="str">
        <f t="shared" si="3"/>
        <v/>
      </c>
      <c r="CU22" s="10">
        <f t="shared" si="3"/>
        <v>80</v>
      </c>
      <c r="CV22" s="21">
        <f t="shared" si="4"/>
        <v>80</v>
      </c>
      <c r="CW22" s="21">
        <f t="shared" si="5"/>
        <v>80</v>
      </c>
      <c r="CX22" s="22">
        <f t="shared" si="6"/>
        <v>80</v>
      </c>
      <c r="CY22" s="22">
        <f t="shared" si="7"/>
        <v>80</v>
      </c>
      <c r="CZ22" s="22" t="str">
        <f t="shared" si="8"/>
        <v/>
      </c>
      <c r="DA22" s="23" t="str">
        <f t="shared" si="9"/>
        <v/>
      </c>
      <c r="DB22" s="23" t="str">
        <f t="shared" si="10"/>
        <v/>
      </c>
      <c r="DC22" s="23" t="str">
        <f t="shared" si="11"/>
        <v/>
      </c>
      <c r="DD22" s="23" t="str">
        <f t="shared" si="12"/>
        <v/>
      </c>
      <c r="DE22" s="23" t="str">
        <f t="shared" si="13"/>
        <v/>
      </c>
      <c r="DF22" s="23" t="str">
        <f t="shared" si="14"/>
        <v/>
      </c>
      <c r="DG22" s="23" t="str">
        <f t="shared" si="15"/>
        <v/>
      </c>
      <c r="DH22" s="23" t="str">
        <f t="shared" si="16"/>
        <v/>
      </c>
      <c r="DI22" s="23" t="str">
        <f t="shared" si="17"/>
        <v/>
      </c>
      <c r="DJ22" s="23" t="str">
        <f t="shared" si="18"/>
        <v/>
      </c>
      <c r="DK22" s="23" t="str">
        <f t="shared" si="19"/>
        <v xml:space="preserve">Mengidentifikasi karakteristik geografis dan kehidupan sosial budaya, ekonomi, politik di wilayah ASEAN. </v>
      </c>
      <c r="DL22" s="23" t="str">
        <f t="shared" si="20"/>
        <v xml:space="preserve">Mengidentifikasi karakteristik geografis dan kehidupan sosial budaya, ekonomi, politik di wilayah ASEAN. </v>
      </c>
      <c r="DM22" s="31" t="str">
        <f>IF(DK22="","",LOOKUP(MAX($CV22:$DJ22),KKM!$C$11:$C$14,KKM!$E$11:$E$14)&amp;" "&amp;IPS!DK22&amp;"; "&amp;LOOKUP(MIN(IPS!CV22:DJ22),KKM!$C$11:$C$14,KKM!$E$11:$E$14)&amp;" "&amp;IPS!DL22)</f>
        <v xml:space="preserve">Memiliki kemampuan yang baik dalam  Mengidentifikasi karakteristik geografis dan kehidupan sosial budaya, ekonomi, politik di wilayah ASEAN. ; Memiliki kemampuan yang baik dalam  Mengidentifikasi karakteristik geografis dan kehidupan sosial budaya, ekonomi, politik di wilayah ASEAN. </v>
      </c>
      <c r="DO22" s="9" t="str">
        <f t="shared" si="21"/>
        <v/>
      </c>
      <c r="DP22" s="9" t="str">
        <f t="shared" si="22"/>
        <v/>
      </c>
      <c r="DQ22" s="9" t="str">
        <f t="shared" si="23"/>
        <v/>
      </c>
      <c r="DR22" s="9" t="str">
        <f t="shared" si="24"/>
        <v/>
      </c>
      <c r="DS22" s="9">
        <f t="shared" si="25"/>
        <v>80</v>
      </c>
      <c r="DT22" s="9">
        <f t="shared" si="26"/>
        <v>80</v>
      </c>
      <c r="DU22" s="9">
        <f t="shared" si="27"/>
        <v>80</v>
      </c>
      <c r="DV22" s="9">
        <f t="shared" si="28"/>
        <v>80</v>
      </c>
      <c r="DW22" s="9" t="str">
        <f t="shared" si="29"/>
        <v/>
      </c>
      <c r="DX22" s="9" t="str">
        <f t="shared" si="30"/>
        <v/>
      </c>
      <c r="DY22" s="9" t="str">
        <f t="shared" si="31"/>
        <v/>
      </c>
      <c r="DZ22" s="9" t="str">
        <f t="shared" si="32"/>
        <v/>
      </c>
      <c r="EA22" s="9" t="str">
        <f t="shared" si="33"/>
        <v/>
      </c>
      <c r="EB22" s="9" t="str">
        <f t="shared" si="34"/>
        <v/>
      </c>
      <c r="EC22" s="9" t="str">
        <f t="shared" si="35"/>
        <v/>
      </c>
      <c r="ED22" s="9" t="str">
        <f t="shared" si="36"/>
        <v>Menyajikan hasil identifikasi karakteristik geografis dan kehidupan sosial budaya, ekonomi, dan politik di wilayah ASEAN.</v>
      </c>
      <c r="EE22" s="9" t="str">
        <f t="shared" si="37"/>
        <v>Menyajikan hasil identifikasi karakteristik geografis dan kehidupan sosial budaya, ekonomi, dan politik di wilayah ASEAN.</v>
      </c>
      <c r="EF22" s="31" t="str">
        <f>IFERROR(LOOKUP(MAX($DO22:$EC22),KKM!$C$11:$C$14,KKM!$F$11:$F$14),"")&amp;IPS!ED22&amp;"; "&amp;IFERROR(LOOKUP(MIN($DO22:$EC22),KKM!$C$11:$C$14,KKM!$F$11:$F$14),"")&amp;IPS!EE22</f>
        <v>Terampil dalam Menyajikan hasil identifikasi karakteristik geografis dan kehidupan sosial budaya, ekonomi, dan politik di wilayah ASEAN.; Terampil dalam Menyajikan hasil identifikasi karakteristik geografis dan kehidupan sosial budaya, ekonomi, dan politik di wilayah ASEAN.</v>
      </c>
    </row>
    <row r="23" spans="1:136" ht="47.25" x14ac:dyDescent="0.25">
      <c r="A23" s="2">
        <v>21</v>
      </c>
      <c r="B23" s="3" t="str">
        <f t="shared" ca="1" si="0"/>
        <v>NURUL NATASYA</v>
      </c>
      <c r="C23" s="3" t="str">
        <f t="shared" ca="1" si="0"/>
        <v>0093001597</v>
      </c>
      <c r="D23" s="4" t="s">
        <v>211</v>
      </c>
      <c r="E23" s="5">
        <v>80</v>
      </c>
      <c r="F23" s="5"/>
      <c r="G23" s="5"/>
      <c r="H23" s="5"/>
      <c r="I23" s="5"/>
      <c r="J23" s="4" t="s">
        <v>212</v>
      </c>
      <c r="K23" s="5">
        <v>80</v>
      </c>
      <c r="L23" s="5"/>
      <c r="M23" s="5"/>
      <c r="N23" s="5"/>
      <c r="O23" s="5"/>
      <c r="P23" s="4" t="s">
        <v>213</v>
      </c>
      <c r="Q23" s="5">
        <v>80</v>
      </c>
      <c r="R23" s="5"/>
      <c r="S23" s="5"/>
      <c r="T23" s="5"/>
      <c r="U23" s="5"/>
      <c r="V23" s="4" t="s">
        <v>214</v>
      </c>
      <c r="W23" s="5">
        <v>80</v>
      </c>
      <c r="X23" s="5"/>
      <c r="Y23" s="5"/>
      <c r="Z23" s="5"/>
      <c r="AA23" s="5"/>
      <c r="AB23" s="4" t="s">
        <v>215</v>
      </c>
      <c r="AC23" s="5"/>
      <c r="AD23" s="5"/>
      <c r="AE23" s="5"/>
      <c r="AF23" s="5"/>
      <c r="AG23" s="5">
        <v>80</v>
      </c>
      <c r="AH23" s="4" t="s">
        <v>216</v>
      </c>
      <c r="AI23" s="5"/>
      <c r="AJ23" s="5"/>
      <c r="AK23" s="5"/>
      <c r="AL23" s="5"/>
      <c r="AM23" s="5">
        <v>80</v>
      </c>
      <c r="AN23" s="6" t="s">
        <v>217</v>
      </c>
      <c r="AO23" s="5"/>
      <c r="AP23" s="5"/>
      <c r="AQ23" s="5"/>
      <c r="AR23" s="5"/>
      <c r="AS23" s="5">
        <v>80</v>
      </c>
      <c r="AT23" s="4" t="s">
        <v>218</v>
      </c>
      <c r="AU23" s="5"/>
      <c r="AV23" s="5"/>
      <c r="AW23" s="5"/>
      <c r="AX23" s="5"/>
      <c r="AY23" s="5">
        <v>80</v>
      </c>
      <c r="AZ23" s="4"/>
      <c r="BA23" s="5"/>
      <c r="BB23" s="5"/>
      <c r="BC23" s="5"/>
      <c r="BD23" s="5"/>
      <c r="BE23" s="5"/>
      <c r="BF23" s="4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6">
        <f t="shared" si="2"/>
        <v>80</v>
      </c>
      <c r="CQ23" s="10">
        <f t="shared" si="3"/>
        <v>80</v>
      </c>
      <c r="CR23" s="10" t="str">
        <f t="shared" si="3"/>
        <v/>
      </c>
      <c r="CS23" s="10" t="str">
        <f t="shared" si="3"/>
        <v/>
      </c>
      <c r="CT23" s="10" t="str">
        <f t="shared" si="3"/>
        <v/>
      </c>
      <c r="CU23" s="10">
        <f t="shared" si="3"/>
        <v>80</v>
      </c>
      <c r="CV23" s="21">
        <f t="shared" si="4"/>
        <v>80</v>
      </c>
      <c r="CW23" s="21">
        <f t="shared" si="5"/>
        <v>80</v>
      </c>
      <c r="CX23" s="22">
        <f t="shared" si="6"/>
        <v>80</v>
      </c>
      <c r="CY23" s="22">
        <f t="shared" si="7"/>
        <v>80</v>
      </c>
      <c r="CZ23" s="22" t="str">
        <f t="shared" si="8"/>
        <v/>
      </c>
      <c r="DA23" s="23" t="str">
        <f t="shared" si="9"/>
        <v/>
      </c>
      <c r="DB23" s="23" t="str">
        <f t="shared" si="10"/>
        <v/>
      </c>
      <c r="DC23" s="23" t="str">
        <f t="shared" si="11"/>
        <v/>
      </c>
      <c r="DD23" s="23" t="str">
        <f t="shared" si="12"/>
        <v/>
      </c>
      <c r="DE23" s="23" t="str">
        <f t="shared" si="13"/>
        <v/>
      </c>
      <c r="DF23" s="23" t="str">
        <f t="shared" si="14"/>
        <v/>
      </c>
      <c r="DG23" s="23" t="str">
        <f t="shared" si="15"/>
        <v/>
      </c>
      <c r="DH23" s="23" t="str">
        <f t="shared" si="16"/>
        <v/>
      </c>
      <c r="DI23" s="23" t="str">
        <f t="shared" si="17"/>
        <v/>
      </c>
      <c r="DJ23" s="23" t="str">
        <f t="shared" si="18"/>
        <v/>
      </c>
      <c r="DK23" s="23" t="str">
        <f t="shared" si="19"/>
        <v xml:space="preserve">Mengidentifikasi karakteristik geografis dan kehidupan sosial budaya, ekonomi, politik di wilayah ASEAN. </v>
      </c>
      <c r="DL23" s="23" t="str">
        <f t="shared" si="20"/>
        <v xml:space="preserve">Mengidentifikasi karakteristik geografis dan kehidupan sosial budaya, ekonomi, politik di wilayah ASEAN. </v>
      </c>
      <c r="DM23" s="31" t="str">
        <f>IF(DK23="","",LOOKUP(MAX($CV23:$DJ23),KKM!$C$11:$C$14,KKM!$E$11:$E$14)&amp;" "&amp;IPS!DK23&amp;"; "&amp;LOOKUP(MIN(IPS!CV23:DJ23),KKM!$C$11:$C$14,KKM!$E$11:$E$14)&amp;" "&amp;IPS!DL23)</f>
        <v xml:space="preserve">Memiliki kemampuan yang baik dalam  Mengidentifikasi karakteristik geografis dan kehidupan sosial budaya, ekonomi, politik di wilayah ASEAN. ; Memiliki kemampuan yang baik dalam  Mengidentifikasi karakteristik geografis dan kehidupan sosial budaya, ekonomi, politik di wilayah ASEAN. </v>
      </c>
      <c r="DO23" s="9" t="str">
        <f t="shared" si="21"/>
        <v/>
      </c>
      <c r="DP23" s="9" t="str">
        <f t="shared" si="22"/>
        <v/>
      </c>
      <c r="DQ23" s="9" t="str">
        <f t="shared" si="23"/>
        <v/>
      </c>
      <c r="DR23" s="9" t="str">
        <f t="shared" si="24"/>
        <v/>
      </c>
      <c r="DS23" s="9">
        <f t="shared" si="25"/>
        <v>80</v>
      </c>
      <c r="DT23" s="9">
        <f t="shared" si="26"/>
        <v>80</v>
      </c>
      <c r="DU23" s="9">
        <f t="shared" si="27"/>
        <v>80</v>
      </c>
      <c r="DV23" s="9">
        <f t="shared" si="28"/>
        <v>80</v>
      </c>
      <c r="DW23" s="9" t="str">
        <f t="shared" si="29"/>
        <v/>
      </c>
      <c r="DX23" s="9" t="str">
        <f t="shared" si="30"/>
        <v/>
      </c>
      <c r="DY23" s="9" t="str">
        <f t="shared" si="31"/>
        <v/>
      </c>
      <c r="DZ23" s="9" t="str">
        <f t="shared" si="32"/>
        <v/>
      </c>
      <c r="EA23" s="9" t="str">
        <f t="shared" si="33"/>
        <v/>
      </c>
      <c r="EB23" s="9" t="str">
        <f t="shared" si="34"/>
        <v/>
      </c>
      <c r="EC23" s="9" t="str">
        <f t="shared" si="35"/>
        <v/>
      </c>
      <c r="ED23" s="9" t="str">
        <f t="shared" si="36"/>
        <v>Menyajikan hasil identifikasi karakteristik geografis dan kehidupan sosial budaya, ekonomi, dan politik di wilayah ASEAN.</v>
      </c>
      <c r="EE23" s="9" t="str">
        <f t="shared" si="37"/>
        <v>Menyajikan hasil identifikasi karakteristik geografis dan kehidupan sosial budaya, ekonomi, dan politik di wilayah ASEAN.</v>
      </c>
      <c r="EF23" s="31" t="str">
        <f>IFERROR(LOOKUP(MAX($DO23:$EC23),KKM!$C$11:$C$14,KKM!$F$11:$F$14),"")&amp;IPS!ED23&amp;"; "&amp;IFERROR(LOOKUP(MIN($DO23:$EC23),KKM!$C$11:$C$14,KKM!$F$11:$F$14),"")&amp;IPS!EE23</f>
        <v>Terampil dalam Menyajikan hasil identifikasi karakteristik geografis dan kehidupan sosial budaya, ekonomi, dan politik di wilayah ASEAN.; Terampil dalam Menyajikan hasil identifikasi karakteristik geografis dan kehidupan sosial budaya, ekonomi, dan politik di wilayah ASEAN.</v>
      </c>
    </row>
    <row r="24" spans="1:136" ht="47.25" x14ac:dyDescent="0.25">
      <c r="A24" s="2">
        <v>22</v>
      </c>
      <c r="B24" s="3" t="str">
        <f t="shared" ca="1" si="0"/>
        <v>RONI ANDIKA</v>
      </c>
      <c r="C24" s="3" t="str">
        <f t="shared" ca="1" si="0"/>
        <v>0083565802</v>
      </c>
      <c r="D24" s="4" t="s">
        <v>211</v>
      </c>
      <c r="E24" s="5">
        <v>80</v>
      </c>
      <c r="F24" s="5"/>
      <c r="G24" s="5"/>
      <c r="H24" s="5"/>
      <c r="I24" s="5"/>
      <c r="J24" s="4" t="s">
        <v>212</v>
      </c>
      <c r="K24" s="5">
        <v>80</v>
      </c>
      <c r="L24" s="5"/>
      <c r="M24" s="5"/>
      <c r="N24" s="5"/>
      <c r="O24" s="5"/>
      <c r="P24" s="4" t="s">
        <v>213</v>
      </c>
      <c r="Q24" s="5">
        <v>80</v>
      </c>
      <c r="R24" s="5"/>
      <c r="S24" s="5"/>
      <c r="T24" s="5"/>
      <c r="U24" s="5"/>
      <c r="V24" s="4" t="s">
        <v>214</v>
      </c>
      <c r="W24" s="5">
        <v>80</v>
      </c>
      <c r="X24" s="5"/>
      <c r="Y24" s="5"/>
      <c r="Z24" s="5"/>
      <c r="AA24" s="5"/>
      <c r="AB24" s="4" t="s">
        <v>215</v>
      </c>
      <c r="AC24" s="5"/>
      <c r="AD24" s="5"/>
      <c r="AE24" s="5"/>
      <c r="AF24" s="5"/>
      <c r="AG24" s="5">
        <v>80</v>
      </c>
      <c r="AH24" s="4" t="s">
        <v>216</v>
      </c>
      <c r="AI24" s="5"/>
      <c r="AJ24" s="5"/>
      <c r="AK24" s="5"/>
      <c r="AL24" s="5"/>
      <c r="AM24" s="5">
        <v>80</v>
      </c>
      <c r="AN24" s="6" t="s">
        <v>217</v>
      </c>
      <c r="AO24" s="5"/>
      <c r="AP24" s="5"/>
      <c r="AQ24" s="5"/>
      <c r="AR24" s="5"/>
      <c r="AS24" s="5">
        <v>80</v>
      </c>
      <c r="AT24" s="4" t="s">
        <v>218</v>
      </c>
      <c r="AU24" s="5"/>
      <c r="AV24" s="5"/>
      <c r="AW24" s="5"/>
      <c r="AX24" s="5"/>
      <c r="AY24" s="5">
        <v>80</v>
      </c>
      <c r="AZ24" s="4"/>
      <c r="BA24" s="5"/>
      <c r="BB24" s="5"/>
      <c r="BC24" s="5"/>
      <c r="BD24" s="5"/>
      <c r="BE24" s="5"/>
      <c r="BF24" s="4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6">
        <f t="shared" si="2"/>
        <v>80</v>
      </c>
      <c r="CQ24" s="10">
        <f t="shared" si="3"/>
        <v>80</v>
      </c>
      <c r="CR24" s="10" t="str">
        <f t="shared" si="3"/>
        <v/>
      </c>
      <c r="CS24" s="10" t="str">
        <f t="shared" si="3"/>
        <v/>
      </c>
      <c r="CT24" s="10" t="str">
        <f t="shared" si="3"/>
        <v/>
      </c>
      <c r="CU24" s="10">
        <f t="shared" si="3"/>
        <v>80</v>
      </c>
      <c r="CV24" s="21">
        <f t="shared" si="4"/>
        <v>80</v>
      </c>
      <c r="CW24" s="21">
        <f t="shared" si="5"/>
        <v>80</v>
      </c>
      <c r="CX24" s="22">
        <f t="shared" si="6"/>
        <v>80</v>
      </c>
      <c r="CY24" s="22">
        <f t="shared" si="7"/>
        <v>80</v>
      </c>
      <c r="CZ24" s="22" t="str">
        <f t="shared" si="8"/>
        <v/>
      </c>
      <c r="DA24" s="23" t="str">
        <f t="shared" si="9"/>
        <v/>
      </c>
      <c r="DB24" s="23" t="str">
        <f t="shared" si="10"/>
        <v/>
      </c>
      <c r="DC24" s="23" t="str">
        <f t="shared" si="11"/>
        <v/>
      </c>
      <c r="DD24" s="23" t="str">
        <f t="shared" si="12"/>
        <v/>
      </c>
      <c r="DE24" s="23" t="str">
        <f t="shared" si="13"/>
        <v/>
      </c>
      <c r="DF24" s="23" t="str">
        <f t="shared" si="14"/>
        <v/>
      </c>
      <c r="DG24" s="23" t="str">
        <f t="shared" si="15"/>
        <v/>
      </c>
      <c r="DH24" s="23" t="str">
        <f t="shared" si="16"/>
        <v/>
      </c>
      <c r="DI24" s="23" t="str">
        <f t="shared" si="17"/>
        <v/>
      </c>
      <c r="DJ24" s="23" t="str">
        <f t="shared" si="18"/>
        <v/>
      </c>
      <c r="DK24" s="23" t="str">
        <f t="shared" si="19"/>
        <v xml:space="preserve">Mengidentifikasi karakteristik geografis dan kehidupan sosial budaya, ekonomi, politik di wilayah ASEAN. </v>
      </c>
      <c r="DL24" s="23" t="str">
        <f t="shared" si="20"/>
        <v xml:space="preserve">Mengidentifikasi karakteristik geografis dan kehidupan sosial budaya, ekonomi, politik di wilayah ASEAN. </v>
      </c>
      <c r="DM24" s="31" t="str">
        <f>IF(DK24="","",LOOKUP(MAX($CV24:$DJ24),KKM!$C$11:$C$14,KKM!$E$11:$E$14)&amp;" "&amp;IPS!DK24&amp;"; "&amp;LOOKUP(MIN(IPS!CV24:DJ24),KKM!$C$11:$C$14,KKM!$E$11:$E$14)&amp;" "&amp;IPS!DL24)</f>
        <v xml:space="preserve">Memiliki kemampuan yang baik dalam  Mengidentifikasi karakteristik geografis dan kehidupan sosial budaya, ekonomi, politik di wilayah ASEAN. ; Memiliki kemampuan yang baik dalam  Mengidentifikasi karakteristik geografis dan kehidupan sosial budaya, ekonomi, politik di wilayah ASEAN. </v>
      </c>
      <c r="DO24" s="9" t="str">
        <f t="shared" si="21"/>
        <v/>
      </c>
      <c r="DP24" s="9" t="str">
        <f t="shared" si="22"/>
        <v/>
      </c>
      <c r="DQ24" s="9" t="str">
        <f t="shared" si="23"/>
        <v/>
      </c>
      <c r="DR24" s="9" t="str">
        <f t="shared" si="24"/>
        <v/>
      </c>
      <c r="DS24" s="9">
        <f t="shared" si="25"/>
        <v>80</v>
      </c>
      <c r="DT24" s="9">
        <f t="shared" si="26"/>
        <v>80</v>
      </c>
      <c r="DU24" s="9">
        <f t="shared" si="27"/>
        <v>80</v>
      </c>
      <c r="DV24" s="9">
        <f t="shared" si="28"/>
        <v>80</v>
      </c>
      <c r="DW24" s="9" t="str">
        <f t="shared" si="29"/>
        <v/>
      </c>
      <c r="DX24" s="9" t="str">
        <f t="shared" si="30"/>
        <v/>
      </c>
      <c r="DY24" s="9" t="str">
        <f t="shared" si="31"/>
        <v/>
      </c>
      <c r="DZ24" s="9" t="str">
        <f t="shared" si="32"/>
        <v/>
      </c>
      <c r="EA24" s="9" t="str">
        <f t="shared" si="33"/>
        <v/>
      </c>
      <c r="EB24" s="9" t="str">
        <f t="shared" si="34"/>
        <v/>
      </c>
      <c r="EC24" s="9" t="str">
        <f t="shared" si="35"/>
        <v/>
      </c>
      <c r="ED24" s="9" t="str">
        <f t="shared" si="36"/>
        <v>Menyajikan hasil identifikasi karakteristik geografis dan kehidupan sosial budaya, ekonomi, dan politik di wilayah ASEAN.</v>
      </c>
      <c r="EE24" s="9" t="str">
        <f t="shared" si="37"/>
        <v>Menyajikan hasil identifikasi karakteristik geografis dan kehidupan sosial budaya, ekonomi, dan politik di wilayah ASEAN.</v>
      </c>
      <c r="EF24" s="31" t="str">
        <f>IFERROR(LOOKUP(MAX($DO24:$EC24),KKM!$C$11:$C$14,KKM!$F$11:$F$14),"")&amp;IPS!ED24&amp;"; "&amp;IFERROR(LOOKUP(MIN($DO24:$EC24),KKM!$C$11:$C$14,KKM!$F$11:$F$14),"")&amp;IPS!EE24</f>
        <v>Terampil dalam Menyajikan hasil identifikasi karakteristik geografis dan kehidupan sosial budaya, ekonomi, dan politik di wilayah ASEAN.; Terampil dalam Menyajikan hasil identifikasi karakteristik geografis dan kehidupan sosial budaya, ekonomi, dan politik di wilayah ASEAN.</v>
      </c>
    </row>
    <row r="25" spans="1:136" ht="47.25" x14ac:dyDescent="0.25">
      <c r="A25" s="2">
        <v>23</v>
      </c>
      <c r="B25" s="3" t="str">
        <f t="shared" ca="1" si="0"/>
        <v>SAIDUL SYA'BAN</v>
      </c>
      <c r="C25" s="3" t="str">
        <f t="shared" ca="1" si="0"/>
        <v>0074839126</v>
      </c>
      <c r="D25" s="4" t="s">
        <v>211</v>
      </c>
      <c r="E25" s="5">
        <v>80</v>
      </c>
      <c r="F25" s="5"/>
      <c r="G25" s="5"/>
      <c r="H25" s="5"/>
      <c r="I25" s="5"/>
      <c r="J25" s="4" t="s">
        <v>212</v>
      </c>
      <c r="K25" s="5">
        <v>80</v>
      </c>
      <c r="L25" s="5"/>
      <c r="M25" s="5"/>
      <c r="N25" s="5"/>
      <c r="O25" s="5"/>
      <c r="P25" s="4" t="s">
        <v>213</v>
      </c>
      <c r="Q25" s="5">
        <v>80</v>
      </c>
      <c r="R25" s="5"/>
      <c r="S25" s="5"/>
      <c r="T25" s="5"/>
      <c r="U25" s="5"/>
      <c r="V25" s="4" t="s">
        <v>214</v>
      </c>
      <c r="W25" s="5">
        <v>80</v>
      </c>
      <c r="X25" s="5"/>
      <c r="Y25" s="5"/>
      <c r="Z25" s="5"/>
      <c r="AA25" s="5"/>
      <c r="AB25" s="4" t="s">
        <v>215</v>
      </c>
      <c r="AC25" s="5"/>
      <c r="AD25" s="5"/>
      <c r="AE25" s="5"/>
      <c r="AF25" s="5"/>
      <c r="AG25" s="5">
        <v>80</v>
      </c>
      <c r="AH25" s="4" t="s">
        <v>216</v>
      </c>
      <c r="AI25" s="5"/>
      <c r="AJ25" s="5"/>
      <c r="AK25" s="5"/>
      <c r="AL25" s="5"/>
      <c r="AM25" s="5">
        <v>80</v>
      </c>
      <c r="AN25" s="6" t="s">
        <v>217</v>
      </c>
      <c r="AO25" s="5"/>
      <c r="AP25" s="5"/>
      <c r="AQ25" s="5"/>
      <c r="AR25" s="5"/>
      <c r="AS25" s="5">
        <v>80</v>
      </c>
      <c r="AT25" s="4" t="s">
        <v>218</v>
      </c>
      <c r="AU25" s="5"/>
      <c r="AV25" s="5"/>
      <c r="AW25" s="5"/>
      <c r="AX25" s="5"/>
      <c r="AY25" s="5">
        <v>80</v>
      </c>
      <c r="AZ25" s="4"/>
      <c r="BA25" s="5"/>
      <c r="BB25" s="5"/>
      <c r="BC25" s="5"/>
      <c r="BD25" s="5"/>
      <c r="BE25" s="5"/>
      <c r="BF25" s="4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6">
        <f t="shared" si="2"/>
        <v>80</v>
      </c>
      <c r="CQ25" s="10">
        <f t="shared" si="3"/>
        <v>80</v>
      </c>
      <c r="CR25" s="10" t="str">
        <f t="shared" si="3"/>
        <v/>
      </c>
      <c r="CS25" s="10" t="str">
        <f t="shared" si="3"/>
        <v/>
      </c>
      <c r="CT25" s="10" t="str">
        <f t="shared" si="3"/>
        <v/>
      </c>
      <c r="CU25" s="10">
        <f t="shared" si="3"/>
        <v>80</v>
      </c>
      <c r="CV25" s="21">
        <f t="shared" si="4"/>
        <v>80</v>
      </c>
      <c r="CW25" s="21">
        <f t="shared" si="5"/>
        <v>80</v>
      </c>
      <c r="CX25" s="22">
        <f t="shared" si="6"/>
        <v>80</v>
      </c>
      <c r="CY25" s="22">
        <f t="shared" si="7"/>
        <v>80</v>
      </c>
      <c r="CZ25" s="22" t="str">
        <f t="shared" si="8"/>
        <v/>
      </c>
      <c r="DA25" s="23" t="str">
        <f t="shared" si="9"/>
        <v/>
      </c>
      <c r="DB25" s="23" t="str">
        <f t="shared" si="10"/>
        <v/>
      </c>
      <c r="DC25" s="23" t="str">
        <f t="shared" si="11"/>
        <v/>
      </c>
      <c r="DD25" s="23" t="str">
        <f t="shared" si="12"/>
        <v/>
      </c>
      <c r="DE25" s="23" t="str">
        <f t="shared" si="13"/>
        <v/>
      </c>
      <c r="DF25" s="23" t="str">
        <f t="shared" si="14"/>
        <v/>
      </c>
      <c r="DG25" s="23" t="str">
        <f t="shared" si="15"/>
        <v/>
      </c>
      <c r="DH25" s="23" t="str">
        <f t="shared" si="16"/>
        <v/>
      </c>
      <c r="DI25" s="23" t="str">
        <f t="shared" si="17"/>
        <v/>
      </c>
      <c r="DJ25" s="23" t="str">
        <f t="shared" si="18"/>
        <v/>
      </c>
      <c r="DK25" s="23" t="str">
        <f t="shared" si="19"/>
        <v xml:space="preserve">Mengidentifikasi karakteristik geografis dan kehidupan sosial budaya, ekonomi, politik di wilayah ASEAN. </v>
      </c>
      <c r="DL25" s="23" t="str">
        <f t="shared" si="20"/>
        <v xml:space="preserve">Mengidentifikasi karakteristik geografis dan kehidupan sosial budaya, ekonomi, politik di wilayah ASEAN. </v>
      </c>
      <c r="DM25" s="31" t="str">
        <f>IF(DK25="","",LOOKUP(MAX($CV25:$DJ25),KKM!$C$11:$C$14,KKM!$E$11:$E$14)&amp;" "&amp;IPS!DK25&amp;"; "&amp;LOOKUP(MIN(IPS!CV25:DJ25),KKM!$C$11:$C$14,KKM!$E$11:$E$14)&amp;" "&amp;IPS!DL25)</f>
        <v xml:space="preserve">Memiliki kemampuan yang baik dalam  Mengidentifikasi karakteristik geografis dan kehidupan sosial budaya, ekonomi, politik di wilayah ASEAN. ; Memiliki kemampuan yang baik dalam  Mengidentifikasi karakteristik geografis dan kehidupan sosial budaya, ekonomi, politik di wilayah ASEAN. </v>
      </c>
      <c r="DO25" s="9" t="str">
        <f t="shared" si="21"/>
        <v/>
      </c>
      <c r="DP25" s="9" t="str">
        <f t="shared" si="22"/>
        <v/>
      </c>
      <c r="DQ25" s="9" t="str">
        <f t="shared" si="23"/>
        <v/>
      </c>
      <c r="DR25" s="9" t="str">
        <f t="shared" si="24"/>
        <v/>
      </c>
      <c r="DS25" s="9">
        <f t="shared" si="25"/>
        <v>80</v>
      </c>
      <c r="DT25" s="9">
        <f t="shared" si="26"/>
        <v>80</v>
      </c>
      <c r="DU25" s="9">
        <f t="shared" si="27"/>
        <v>80</v>
      </c>
      <c r="DV25" s="9">
        <f t="shared" si="28"/>
        <v>80</v>
      </c>
      <c r="DW25" s="9" t="str">
        <f t="shared" si="29"/>
        <v/>
      </c>
      <c r="DX25" s="9" t="str">
        <f t="shared" si="30"/>
        <v/>
      </c>
      <c r="DY25" s="9" t="str">
        <f t="shared" si="31"/>
        <v/>
      </c>
      <c r="DZ25" s="9" t="str">
        <f t="shared" si="32"/>
        <v/>
      </c>
      <c r="EA25" s="9" t="str">
        <f t="shared" si="33"/>
        <v/>
      </c>
      <c r="EB25" s="9" t="str">
        <f t="shared" si="34"/>
        <v/>
      </c>
      <c r="EC25" s="9" t="str">
        <f t="shared" si="35"/>
        <v/>
      </c>
      <c r="ED25" s="9" t="str">
        <f t="shared" si="36"/>
        <v>Menyajikan hasil identifikasi karakteristik geografis dan kehidupan sosial budaya, ekonomi, dan politik di wilayah ASEAN.</v>
      </c>
      <c r="EE25" s="9" t="str">
        <f t="shared" si="37"/>
        <v>Menyajikan hasil identifikasi karakteristik geografis dan kehidupan sosial budaya, ekonomi, dan politik di wilayah ASEAN.</v>
      </c>
      <c r="EF25" s="31" t="str">
        <f>IFERROR(LOOKUP(MAX($DO25:$EC25),KKM!$C$11:$C$14,KKM!$F$11:$F$14),"")&amp;IPS!ED25&amp;"; "&amp;IFERROR(LOOKUP(MIN($DO25:$EC25),KKM!$C$11:$C$14,KKM!$F$11:$F$14),"")&amp;IPS!EE25</f>
        <v>Terampil dalam Menyajikan hasil identifikasi karakteristik geografis dan kehidupan sosial budaya, ekonomi, dan politik di wilayah ASEAN.; Terampil dalam Menyajikan hasil identifikasi karakteristik geografis dan kehidupan sosial budaya, ekonomi, dan politik di wilayah ASEAN.</v>
      </c>
    </row>
    <row r="26" spans="1:136" ht="47.25" x14ac:dyDescent="0.25">
      <c r="B26" s="3" t="str">
        <f t="shared" ca="1" si="0"/>
        <v>SYAHIRA ANEILA AZRA</v>
      </c>
      <c r="C26" s="3" t="str">
        <f t="shared" ca="1" si="0"/>
        <v>0083954090</v>
      </c>
      <c r="D26" s="8" t="s">
        <v>211</v>
      </c>
      <c r="E26" s="8">
        <v>80</v>
      </c>
      <c r="J26" s="8" t="s">
        <v>212</v>
      </c>
      <c r="K26" s="8">
        <v>80</v>
      </c>
      <c r="P26" s="8" t="s">
        <v>213</v>
      </c>
      <c r="Q26" s="8">
        <v>80</v>
      </c>
      <c r="V26" s="8" t="s">
        <v>214</v>
      </c>
      <c r="W26" s="8">
        <v>80</v>
      </c>
      <c r="AB26" s="8" t="s">
        <v>215</v>
      </c>
      <c r="AG26" s="8">
        <v>80</v>
      </c>
      <c r="AH26" s="8" t="s">
        <v>216</v>
      </c>
      <c r="AM26" s="8">
        <v>80</v>
      </c>
      <c r="AN26" s="8" t="s">
        <v>217</v>
      </c>
      <c r="AS26" s="8">
        <v>80</v>
      </c>
      <c r="AT26" s="8" t="s">
        <v>218</v>
      </c>
      <c r="AY26" s="8">
        <v>80</v>
      </c>
      <c r="CP26" s="56">
        <f t="shared" si="2"/>
        <v>80</v>
      </c>
      <c r="CQ26" s="10">
        <f t="shared" si="3"/>
        <v>80</v>
      </c>
      <c r="CR26" s="10" t="str">
        <f t="shared" si="3"/>
        <v/>
      </c>
      <c r="CS26" s="10" t="str">
        <f t="shared" si="3"/>
        <v/>
      </c>
      <c r="CT26" s="10" t="str">
        <f t="shared" si="3"/>
        <v/>
      </c>
      <c r="CU26" s="10">
        <f t="shared" si="3"/>
        <v>80</v>
      </c>
      <c r="CV26" s="21">
        <f t="shared" si="4"/>
        <v>80</v>
      </c>
      <c r="CW26" s="21">
        <f t="shared" si="5"/>
        <v>80</v>
      </c>
      <c r="CX26" s="22">
        <f t="shared" si="6"/>
        <v>80</v>
      </c>
      <c r="CY26" s="22">
        <f t="shared" si="7"/>
        <v>80</v>
      </c>
      <c r="CZ26" s="22" t="str">
        <f t="shared" si="8"/>
        <v/>
      </c>
      <c r="DA26" s="23" t="str">
        <f t="shared" si="9"/>
        <v/>
      </c>
      <c r="DB26" s="23" t="str">
        <f t="shared" si="10"/>
        <v/>
      </c>
      <c r="DC26" s="23" t="str">
        <f t="shared" si="11"/>
        <v/>
      </c>
      <c r="DD26" s="23" t="str">
        <f t="shared" si="12"/>
        <v/>
      </c>
      <c r="DE26" s="23" t="str">
        <f t="shared" si="13"/>
        <v/>
      </c>
      <c r="DF26" s="23" t="str">
        <f t="shared" si="14"/>
        <v/>
      </c>
      <c r="DG26" s="23" t="str">
        <f t="shared" si="15"/>
        <v/>
      </c>
      <c r="DH26" s="23" t="str">
        <f t="shared" si="16"/>
        <v/>
      </c>
      <c r="DI26" s="23" t="str">
        <f t="shared" si="17"/>
        <v/>
      </c>
      <c r="DJ26" s="23" t="str">
        <f t="shared" si="18"/>
        <v/>
      </c>
      <c r="DK26" s="23" t="str">
        <f t="shared" si="19"/>
        <v xml:space="preserve">Mengidentifikasi karakteristik geografis dan kehidupan sosial budaya, ekonomi, politik di wilayah ASEAN. </v>
      </c>
      <c r="DL26" s="23" t="str">
        <f t="shared" si="20"/>
        <v xml:space="preserve">Mengidentifikasi karakteristik geografis dan kehidupan sosial budaya, ekonomi, politik di wilayah ASEAN. </v>
      </c>
      <c r="DM26" s="31" t="str">
        <f>IF(DK26="","",LOOKUP(MAX($CV26:$DJ26),KKM!$C$11:$C$14,KKM!$E$11:$E$14)&amp;" "&amp;IPS!DK26&amp;"; "&amp;LOOKUP(MIN(IPS!CV26:DJ26),KKM!$C$11:$C$14,KKM!$E$11:$E$14)&amp;" "&amp;IPS!DL26)</f>
        <v xml:space="preserve">Memiliki kemampuan yang baik dalam  Mengidentifikasi karakteristik geografis dan kehidupan sosial budaya, ekonomi, politik di wilayah ASEAN. ; Memiliki kemampuan yang baik dalam  Mengidentifikasi karakteristik geografis dan kehidupan sosial budaya, ekonomi, politik di wilayah ASEAN. </v>
      </c>
      <c r="DO26" s="9" t="str">
        <f t="shared" si="21"/>
        <v/>
      </c>
      <c r="DP26" s="9" t="str">
        <f t="shared" si="22"/>
        <v/>
      </c>
      <c r="DQ26" s="9" t="str">
        <f t="shared" si="23"/>
        <v/>
      </c>
      <c r="DR26" s="9" t="str">
        <f t="shared" si="24"/>
        <v/>
      </c>
      <c r="DS26" s="9">
        <f t="shared" si="25"/>
        <v>80</v>
      </c>
      <c r="DT26" s="9">
        <f t="shared" si="26"/>
        <v>80</v>
      </c>
      <c r="DU26" s="9">
        <f t="shared" si="27"/>
        <v>80</v>
      </c>
      <c r="DV26" s="9">
        <f t="shared" si="28"/>
        <v>80</v>
      </c>
      <c r="DW26" s="9" t="str">
        <f t="shared" si="29"/>
        <v/>
      </c>
      <c r="DX26" s="9" t="str">
        <f t="shared" si="30"/>
        <v/>
      </c>
      <c r="DY26" s="9" t="str">
        <f t="shared" si="31"/>
        <v/>
      </c>
      <c r="DZ26" s="9" t="str">
        <f t="shared" si="32"/>
        <v/>
      </c>
      <c r="EA26" s="9" t="str">
        <f t="shared" si="33"/>
        <v/>
      </c>
      <c r="EB26" s="9" t="str">
        <f t="shared" si="34"/>
        <v/>
      </c>
      <c r="EC26" s="9" t="str">
        <f t="shared" si="35"/>
        <v/>
      </c>
      <c r="ED26" s="9" t="str">
        <f t="shared" si="36"/>
        <v>Menyajikan hasil identifikasi karakteristik geografis dan kehidupan sosial budaya, ekonomi, dan politik di wilayah ASEAN.</v>
      </c>
      <c r="EE26" s="9" t="str">
        <f t="shared" si="37"/>
        <v>Menyajikan hasil identifikasi karakteristik geografis dan kehidupan sosial budaya, ekonomi, dan politik di wilayah ASEAN.</v>
      </c>
      <c r="EF26" s="31" t="str">
        <f>IFERROR(LOOKUP(MAX($DO26:$EC26),KKM!$C$11:$C$14,KKM!$F$11:$F$14),"")&amp;IPS!ED26&amp;"; "&amp;IFERROR(LOOKUP(MIN($DO26:$EC26),KKM!$C$11:$C$14,KKM!$F$11:$F$14),"")&amp;IPS!EE26</f>
        <v>Terampil dalam Menyajikan hasil identifikasi karakteristik geografis dan kehidupan sosial budaya, ekonomi, dan politik di wilayah ASEAN.; Terampil dalam Menyajikan hasil identifikasi karakteristik geografis dan kehidupan sosial budaya, ekonomi, dan politik di wilayah ASEAN.</v>
      </c>
    </row>
    <row r="27" spans="1:136" ht="47.25" x14ac:dyDescent="0.25">
      <c r="B27" s="3" t="str">
        <f t="shared" ca="1" si="0"/>
        <v>UMSIYEH</v>
      </c>
      <c r="C27" s="3" t="str">
        <f t="shared" ca="1" si="0"/>
        <v>0071939466</v>
      </c>
      <c r="D27" s="8" t="s">
        <v>211</v>
      </c>
      <c r="E27" s="8">
        <v>80</v>
      </c>
      <c r="J27" s="8" t="s">
        <v>212</v>
      </c>
      <c r="K27" s="8">
        <v>80</v>
      </c>
      <c r="P27" s="8" t="s">
        <v>213</v>
      </c>
      <c r="Q27" s="8">
        <v>80</v>
      </c>
      <c r="V27" s="8" t="s">
        <v>214</v>
      </c>
      <c r="W27" s="8">
        <v>80</v>
      </c>
      <c r="AB27" s="8" t="s">
        <v>215</v>
      </c>
      <c r="AG27" s="8">
        <v>80</v>
      </c>
      <c r="AH27" s="8" t="s">
        <v>216</v>
      </c>
      <c r="AM27" s="8">
        <v>80</v>
      </c>
      <c r="AN27" s="8" t="s">
        <v>217</v>
      </c>
      <c r="AS27" s="8">
        <v>80</v>
      </c>
      <c r="AT27" s="8" t="s">
        <v>218</v>
      </c>
      <c r="AY27" s="8">
        <v>80</v>
      </c>
      <c r="CP27" s="56">
        <f t="shared" si="2"/>
        <v>80</v>
      </c>
      <c r="CQ27" s="10">
        <f t="shared" ref="CQ27:CU32" si="38">IFERROR(AVERAGEIF($D$2:$CO$2,CQ$2,$D27:$CO27),"")</f>
        <v>80</v>
      </c>
      <c r="CR27" s="10" t="str">
        <f t="shared" si="38"/>
        <v/>
      </c>
      <c r="CS27" s="10" t="str">
        <f t="shared" si="38"/>
        <v/>
      </c>
      <c r="CT27" s="10" t="str">
        <f t="shared" si="38"/>
        <v/>
      </c>
      <c r="CU27" s="10">
        <f t="shared" si="38"/>
        <v>80</v>
      </c>
      <c r="CV27" s="21">
        <f t="shared" si="4"/>
        <v>80</v>
      </c>
      <c r="CW27" s="21">
        <f t="shared" si="5"/>
        <v>80</v>
      </c>
      <c r="CX27" s="22">
        <f t="shared" si="6"/>
        <v>80</v>
      </c>
      <c r="CY27" s="22">
        <f t="shared" si="7"/>
        <v>80</v>
      </c>
      <c r="CZ27" s="22" t="str">
        <f t="shared" si="8"/>
        <v/>
      </c>
      <c r="DA27" s="23" t="str">
        <f t="shared" si="9"/>
        <v/>
      </c>
      <c r="DB27" s="23" t="str">
        <f t="shared" si="10"/>
        <v/>
      </c>
      <c r="DC27" s="23" t="str">
        <f t="shared" si="11"/>
        <v/>
      </c>
      <c r="DD27" s="23" t="str">
        <f t="shared" si="12"/>
        <v/>
      </c>
      <c r="DE27" s="23" t="str">
        <f t="shared" si="13"/>
        <v/>
      </c>
      <c r="DF27" s="23" t="str">
        <f t="shared" si="14"/>
        <v/>
      </c>
      <c r="DG27" s="23" t="str">
        <f t="shared" si="15"/>
        <v/>
      </c>
      <c r="DH27" s="23" t="str">
        <f t="shared" si="16"/>
        <v/>
      </c>
      <c r="DI27" s="23" t="str">
        <f t="shared" si="17"/>
        <v/>
      </c>
      <c r="DJ27" s="23" t="str">
        <f t="shared" si="18"/>
        <v/>
      </c>
      <c r="DK27" s="23" t="str">
        <f t="shared" si="19"/>
        <v xml:space="preserve">Mengidentifikasi karakteristik geografis dan kehidupan sosial budaya, ekonomi, politik di wilayah ASEAN. </v>
      </c>
      <c r="DL27" s="23" t="str">
        <f t="shared" si="20"/>
        <v xml:space="preserve">Mengidentifikasi karakteristik geografis dan kehidupan sosial budaya, ekonomi, politik di wilayah ASEAN. </v>
      </c>
      <c r="DM27" s="31" t="str">
        <f>IF(DK27="","",LOOKUP(MAX($CV27:$DJ27),KKM!$C$11:$C$14,KKM!$E$11:$E$14)&amp;" "&amp;IPS!DK27&amp;"; "&amp;LOOKUP(MIN(IPS!CV27:DJ27),KKM!$C$11:$C$14,KKM!$E$11:$E$14)&amp;" "&amp;IPS!DL27)</f>
        <v xml:space="preserve">Memiliki kemampuan yang baik dalam  Mengidentifikasi karakteristik geografis dan kehidupan sosial budaya, ekonomi, politik di wilayah ASEAN. ; Memiliki kemampuan yang baik dalam  Mengidentifikasi karakteristik geografis dan kehidupan sosial budaya, ekonomi, politik di wilayah ASEAN. </v>
      </c>
      <c r="DO27" s="9" t="str">
        <f t="shared" si="21"/>
        <v/>
      </c>
      <c r="DP27" s="9" t="str">
        <f t="shared" si="22"/>
        <v/>
      </c>
      <c r="DQ27" s="9" t="str">
        <f t="shared" si="23"/>
        <v/>
      </c>
      <c r="DR27" s="9" t="str">
        <f t="shared" si="24"/>
        <v/>
      </c>
      <c r="DS27" s="9">
        <f t="shared" si="25"/>
        <v>80</v>
      </c>
      <c r="DT27" s="9">
        <f t="shared" si="26"/>
        <v>80</v>
      </c>
      <c r="DU27" s="9">
        <f t="shared" si="27"/>
        <v>80</v>
      </c>
      <c r="DV27" s="9">
        <f t="shared" si="28"/>
        <v>80</v>
      </c>
      <c r="DW27" s="9" t="str">
        <f t="shared" si="29"/>
        <v/>
      </c>
      <c r="DX27" s="9" t="str">
        <f t="shared" si="30"/>
        <v/>
      </c>
      <c r="DY27" s="9" t="str">
        <f t="shared" si="31"/>
        <v/>
      </c>
      <c r="DZ27" s="9" t="str">
        <f t="shared" si="32"/>
        <v/>
      </c>
      <c r="EA27" s="9" t="str">
        <f t="shared" si="33"/>
        <v/>
      </c>
      <c r="EB27" s="9" t="str">
        <f t="shared" si="34"/>
        <v/>
      </c>
      <c r="EC27" s="9" t="str">
        <f t="shared" si="35"/>
        <v/>
      </c>
      <c r="ED27" s="9" t="str">
        <f t="shared" si="36"/>
        <v>Menyajikan hasil identifikasi karakteristik geografis dan kehidupan sosial budaya, ekonomi, dan politik di wilayah ASEAN.</v>
      </c>
      <c r="EE27" s="9" t="str">
        <f t="shared" si="37"/>
        <v>Menyajikan hasil identifikasi karakteristik geografis dan kehidupan sosial budaya, ekonomi, dan politik di wilayah ASEAN.</v>
      </c>
      <c r="EF27" s="31" t="str">
        <f>IFERROR(LOOKUP(MAX($DO27:$EC27),KKM!$C$11:$C$14,KKM!$F$11:$F$14),"")&amp;IPS!ED27&amp;"; "&amp;IFERROR(LOOKUP(MIN($DO27:$EC27),KKM!$C$11:$C$14,KKM!$F$11:$F$14),"")&amp;IPS!EE27</f>
        <v>Terampil dalam Menyajikan hasil identifikasi karakteristik geografis dan kehidupan sosial budaya, ekonomi, dan politik di wilayah ASEAN.; Terampil dalam Menyajikan hasil identifikasi karakteristik geografis dan kehidupan sosial budaya, ekonomi, dan politik di wilayah ASEAN.</v>
      </c>
    </row>
    <row r="28" spans="1:136" x14ac:dyDescent="0.25">
      <c r="B28" s="3" t="str">
        <f t="shared" ca="1" si="0"/>
        <v>YAMAN</v>
      </c>
      <c r="C28" s="3" t="str">
        <f t="shared" ca="1" si="0"/>
        <v>0079075710</v>
      </c>
      <c r="CP28" s="56">
        <f t="shared" si="2"/>
        <v>0</v>
      </c>
      <c r="CQ28" s="10" t="str">
        <f t="shared" si="38"/>
        <v/>
      </c>
      <c r="CR28" s="10" t="str">
        <f t="shared" si="38"/>
        <v/>
      </c>
      <c r="CS28" s="10" t="str">
        <f t="shared" si="38"/>
        <v/>
      </c>
      <c r="CT28" s="10" t="str">
        <f t="shared" si="38"/>
        <v/>
      </c>
      <c r="CU28" s="10" t="str">
        <f t="shared" si="38"/>
        <v/>
      </c>
      <c r="CV28" s="21" t="str">
        <f t="shared" si="4"/>
        <v/>
      </c>
      <c r="CW28" s="21" t="str">
        <f t="shared" si="5"/>
        <v/>
      </c>
      <c r="CX28" s="22" t="str">
        <f t="shared" si="6"/>
        <v/>
      </c>
      <c r="CY28" s="22" t="str">
        <f t="shared" si="7"/>
        <v/>
      </c>
      <c r="CZ28" s="22" t="str">
        <f t="shared" si="8"/>
        <v/>
      </c>
      <c r="DA28" s="23" t="str">
        <f t="shared" si="9"/>
        <v/>
      </c>
      <c r="DB28" s="23" t="str">
        <f t="shared" si="10"/>
        <v/>
      </c>
      <c r="DC28" s="23" t="str">
        <f t="shared" si="11"/>
        <v/>
      </c>
      <c r="DD28" s="23" t="str">
        <f t="shared" si="12"/>
        <v/>
      </c>
      <c r="DE28" s="23" t="str">
        <f t="shared" si="13"/>
        <v/>
      </c>
      <c r="DF28" s="23" t="str">
        <f t="shared" si="14"/>
        <v/>
      </c>
      <c r="DG28" s="23" t="str">
        <f t="shared" si="15"/>
        <v/>
      </c>
      <c r="DH28" s="23" t="str">
        <f t="shared" si="16"/>
        <v/>
      </c>
      <c r="DI28" s="23" t="str">
        <f t="shared" si="17"/>
        <v/>
      </c>
      <c r="DJ28" s="23" t="str">
        <f t="shared" si="18"/>
        <v/>
      </c>
      <c r="DK28" s="23" t="str">
        <f t="shared" si="19"/>
        <v/>
      </c>
      <c r="DL28" s="23" t="str">
        <f t="shared" si="20"/>
        <v/>
      </c>
      <c r="DM28" s="31" t="str">
        <f>IF(DK28="","",LOOKUP(MAX($CV28:$DJ28),KKM!$C$11:$C$14,KKM!$E$11:$E$14)&amp;" "&amp;IPS!DK28&amp;"; "&amp;LOOKUP(MIN(IPS!CV28:DJ28),KKM!$C$11:$C$14,KKM!$E$11:$E$14)&amp;" "&amp;IPS!DL28)</f>
        <v/>
      </c>
      <c r="DO28" s="9" t="str">
        <f t="shared" si="21"/>
        <v/>
      </c>
      <c r="DP28" s="9" t="str">
        <f t="shared" si="22"/>
        <v/>
      </c>
      <c r="DQ28" s="9" t="str">
        <f t="shared" si="23"/>
        <v/>
      </c>
      <c r="DR28" s="9" t="str">
        <f t="shared" si="24"/>
        <v/>
      </c>
      <c r="DS28" s="9" t="e">
        <f t="shared" si="25"/>
        <v>#DIV/0!</v>
      </c>
      <c r="DT28" s="9" t="str">
        <f t="shared" si="26"/>
        <v/>
      </c>
      <c r="DU28" s="9" t="str">
        <f t="shared" si="27"/>
        <v/>
      </c>
      <c r="DV28" s="9" t="str">
        <f t="shared" si="28"/>
        <v/>
      </c>
      <c r="DW28" s="9" t="str">
        <f t="shared" si="29"/>
        <v/>
      </c>
      <c r="DX28" s="9" t="str">
        <f t="shared" si="30"/>
        <v/>
      </c>
      <c r="DY28" s="9" t="str">
        <f t="shared" si="31"/>
        <v/>
      </c>
      <c r="DZ28" s="9" t="str">
        <f t="shared" si="32"/>
        <v/>
      </c>
      <c r="EA28" s="9" t="str">
        <f t="shared" si="33"/>
        <v/>
      </c>
      <c r="EB28" s="9" t="str">
        <f t="shared" si="34"/>
        <v/>
      </c>
      <c r="EC28" s="9" t="str">
        <f t="shared" si="35"/>
        <v/>
      </c>
      <c r="ED28" s="9" t="str">
        <f t="shared" si="36"/>
        <v/>
      </c>
      <c r="EE28" s="9" t="str">
        <f t="shared" si="37"/>
        <v/>
      </c>
      <c r="EF28" s="31" t="str">
        <f>IFERROR(LOOKUP(MAX($DO28:$EC28),KKM!$C$11:$C$14,KKM!$F$11:$F$14),"")&amp;IPS!ED28&amp;"; "&amp;IFERROR(LOOKUP(MIN($DO28:$EC28),KKM!$C$11:$C$14,KKM!$F$11:$F$14),"")&amp;IPS!EE28</f>
        <v xml:space="preserve">; </v>
      </c>
    </row>
    <row r="29" spans="1:136" x14ac:dyDescent="0.25">
      <c r="B29" s="3" t="str">
        <f t="shared" ca="1" si="0"/>
        <v/>
      </c>
      <c r="C29" s="3" t="str">
        <f t="shared" ca="1" si="0"/>
        <v/>
      </c>
      <c r="CP29" s="56">
        <f t="shared" si="2"/>
        <v>0</v>
      </c>
      <c r="CQ29" s="10" t="str">
        <f t="shared" si="38"/>
        <v/>
      </c>
      <c r="CR29" s="10" t="str">
        <f t="shared" si="38"/>
        <v/>
      </c>
      <c r="CS29" s="10" t="str">
        <f t="shared" si="38"/>
        <v/>
      </c>
      <c r="CT29" s="10" t="str">
        <f t="shared" si="38"/>
        <v/>
      </c>
      <c r="CU29" s="10" t="str">
        <f t="shared" si="38"/>
        <v/>
      </c>
      <c r="CV29" s="21" t="str">
        <f t="shared" si="4"/>
        <v/>
      </c>
      <c r="CW29" s="21" t="str">
        <f t="shared" si="5"/>
        <v/>
      </c>
      <c r="CX29" s="22" t="str">
        <f t="shared" si="6"/>
        <v/>
      </c>
      <c r="CY29" s="22" t="str">
        <f t="shared" si="7"/>
        <v/>
      </c>
      <c r="CZ29" s="22" t="str">
        <f t="shared" si="8"/>
        <v/>
      </c>
      <c r="DA29" s="23" t="str">
        <f t="shared" si="9"/>
        <v/>
      </c>
      <c r="DB29" s="23" t="str">
        <f t="shared" si="10"/>
        <v/>
      </c>
      <c r="DC29" s="23" t="str">
        <f t="shared" si="11"/>
        <v/>
      </c>
      <c r="DD29" s="23" t="str">
        <f t="shared" si="12"/>
        <v/>
      </c>
      <c r="DE29" s="23" t="str">
        <f t="shared" si="13"/>
        <v/>
      </c>
      <c r="DF29" s="23" t="str">
        <f t="shared" si="14"/>
        <v/>
      </c>
      <c r="DG29" s="23" t="str">
        <f t="shared" si="15"/>
        <v/>
      </c>
      <c r="DH29" s="23" t="str">
        <f t="shared" si="16"/>
        <v/>
      </c>
      <c r="DI29" s="23" t="str">
        <f t="shared" si="17"/>
        <v/>
      </c>
      <c r="DJ29" s="23" t="str">
        <f t="shared" si="18"/>
        <v/>
      </c>
      <c r="DK29" s="23" t="str">
        <f t="shared" si="19"/>
        <v/>
      </c>
      <c r="DL29" s="23" t="str">
        <f t="shared" si="20"/>
        <v/>
      </c>
      <c r="DM29" s="31" t="str">
        <f>IF(DK29="","",LOOKUP(MAX($CV29:$DJ29),KKM!$C$11:$C$14,KKM!$E$11:$E$14)&amp;" "&amp;IPS!DK29&amp;"; "&amp;LOOKUP(MIN(IPS!CV29:DJ29),KKM!$C$11:$C$14,KKM!$E$11:$E$14)&amp;" "&amp;IPS!DL29)</f>
        <v/>
      </c>
      <c r="DO29" s="9" t="str">
        <f t="shared" si="21"/>
        <v/>
      </c>
      <c r="DP29" s="9" t="str">
        <f t="shared" si="22"/>
        <v/>
      </c>
      <c r="DQ29" s="9" t="str">
        <f t="shared" si="23"/>
        <v/>
      </c>
      <c r="DR29" s="9" t="str">
        <f t="shared" si="24"/>
        <v/>
      </c>
      <c r="DS29" s="9" t="e">
        <f t="shared" si="25"/>
        <v>#DIV/0!</v>
      </c>
      <c r="DT29" s="9" t="str">
        <f t="shared" si="26"/>
        <v/>
      </c>
      <c r="DU29" s="9" t="str">
        <f t="shared" si="27"/>
        <v/>
      </c>
      <c r="DV29" s="9" t="str">
        <f t="shared" si="28"/>
        <v/>
      </c>
      <c r="DW29" s="9" t="str">
        <f t="shared" si="29"/>
        <v/>
      </c>
      <c r="DX29" s="9" t="str">
        <f t="shared" si="30"/>
        <v/>
      </c>
      <c r="DY29" s="9" t="str">
        <f t="shared" si="31"/>
        <v/>
      </c>
      <c r="DZ29" s="9" t="str">
        <f t="shared" si="32"/>
        <v/>
      </c>
      <c r="EA29" s="9" t="str">
        <f t="shared" si="33"/>
        <v/>
      </c>
      <c r="EB29" s="9" t="str">
        <f t="shared" si="34"/>
        <v/>
      </c>
      <c r="EC29" s="9" t="str">
        <f t="shared" si="35"/>
        <v/>
      </c>
      <c r="ED29" s="9" t="str">
        <f t="shared" si="36"/>
        <v/>
      </c>
      <c r="EE29" s="9" t="str">
        <f t="shared" si="37"/>
        <v/>
      </c>
      <c r="EF29" s="31" t="str">
        <f>IFERROR(LOOKUP(MAX($DO29:$EC29),KKM!$C$11:$C$14,KKM!$F$11:$F$14),"")&amp;IPS!ED29&amp;"; "&amp;IFERROR(LOOKUP(MIN($DO29:$EC29),KKM!$C$11:$C$14,KKM!$F$11:$F$14),"")&amp;IPS!EE29</f>
        <v xml:space="preserve">; </v>
      </c>
    </row>
    <row r="30" spans="1:136" x14ac:dyDescent="0.25">
      <c r="B30" s="3" t="str">
        <f t="shared" ca="1" si="0"/>
        <v/>
      </c>
      <c r="C30" s="3" t="str">
        <f t="shared" ca="1" si="0"/>
        <v/>
      </c>
      <c r="CP30" s="56">
        <f t="shared" si="2"/>
        <v>0</v>
      </c>
      <c r="CQ30" s="10" t="str">
        <f t="shared" si="38"/>
        <v/>
      </c>
      <c r="CR30" s="10" t="str">
        <f t="shared" si="38"/>
        <v/>
      </c>
      <c r="CS30" s="10" t="str">
        <f t="shared" si="38"/>
        <v/>
      </c>
      <c r="CT30" s="10" t="str">
        <f t="shared" si="38"/>
        <v/>
      </c>
      <c r="CU30" s="10" t="str">
        <f t="shared" si="38"/>
        <v/>
      </c>
      <c r="CV30" s="21" t="str">
        <f t="shared" si="4"/>
        <v/>
      </c>
      <c r="CW30" s="21" t="str">
        <f t="shared" si="5"/>
        <v/>
      </c>
      <c r="CX30" s="22" t="str">
        <f t="shared" si="6"/>
        <v/>
      </c>
      <c r="CY30" s="22" t="str">
        <f t="shared" si="7"/>
        <v/>
      </c>
      <c r="CZ30" s="22" t="str">
        <f t="shared" si="8"/>
        <v/>
      </c>
      <c r="DA30" s="23" t="str">
        <f t="shared" si="9"/>
        <v/>
      </c>
      <c r="DB30" s="23" t="str">
        <f t="shared" si="10"/>
        <v/>
      </c>
      <c r="DC30" s="23" t="str">
        <f t="shared" si="11"/>
        <v/>
      </c>
      <c r="DD30" s="23" t="str">
        <f t="shared" si="12"/>
        <v/>
      </c>
      <c r="DE30" s="23" t="str">
        <f t="shared" si="13"/>
        <v/>
      </c>
      <c r="DF30" s="23" t="str">
        <f t="shared" si="14"/>
        <v/>
      </c>
      <c r="DG30" s="23" t="str">
        <f t="shared" si="15"/>
        <v/>
      </c>
      <c r="DH30" s="23" t="str">
        <f t="shared" si="16"/>
        <v/>
      </c>
      <c r="DI30" s="23" t="str">
        <f t="shared" si="17"/>
        <v/>
      </c>
      <c r="DJ30" s="23" t="str">
        <f t="shared" si="18"/>
        <v/>
      </c>
      <c r="DK30" s="23" t="str">
        <f t="shared" si="19"/>
        <v/>
      </c>
      <c r="DL30" s="23" t="str">
        <f t="shared" si="20"/>
        <v/>
      </c>
      <c r="DM30" s="31" t="str">
        <f>IF(DK30="","",LOOKUP(MAX($CV30:$DJ30),KKM!$C$11:$C$14,KKM!$E$11:$E$14)&amp;" "&amp;IPS!DK30&amp;"; "&amp;LOOKUP(MIN(IPS!CV30:DJ30),KKM!$C$11:$C$14,KKM!$E$11:$E$14)&amp;" "&amp;IPS!DL30)</f>
        <v/>
      </c>
      <c r="DO30" s="9" t="str">
        <f t="shared" si="21"/>
        <v/>
      </c>
      <c r="DP30" s="9" t="str">
        <f t="shared" si="22"/>
        <v/>
      </c>
      <c r="DQ30" s="9" t="str">
        <f t="shared" si="23"/>
        <v/>
      </c>
      <c r="DR30" s="9" t="str">
        <f t="shared" si="24"/>
        <v/>
      </c>
      <c r="DS30" s="9" t="e">
        <f t="shared" si="25"/>
        <v>#DIV/0!</v>
      </c>
      <c r="DT30" s="9" t="str">
        <f t="shared" si="26"/>
        <v/>
      </c>
      <c r="DU30" s="9" t="str">
        <f t="shared" si="27"/>
        <v/>
      </c>
      <c r="DV30" s="9" t="str">
        <f t="shared" si="28"/>
        <v/>
      </c>
      <c r="DW30" s="9" t="str">
        <f t="shared" si="29"/>
        <v/>
      </c>
      <c r="DX30" s="9" t="str">
        <f t="shared" si="30"/>
        <v/>
      </c>
      <c r="DY30" s="9" t="str">
        <f t="shared" si="31"/>
        <v/>
      </c>
      <c r="DZ30" s="9" t="str">
        <f t="shared" si="32"/>
        <v/>
      </c>
      <c r="EA30" s="9" t="str">
        <f t="shared" si="33"/>
        <v/>
      </c>
      <c r="EB30" s="9" t="str">
        <f t="shared" si="34"/>
        <v/>
      </c>
      <c r="EC30" s="9" t="str">
        <f t="shared" si="35"/>
        <v/>
      </c>
      <c r="ED30" s="9" t="str">
        <f t="shared" si="36"/>
        <v/>
      </c>
      <c r="EE30" s="9" t="str">
        <f t="shared" si="37"/>
        <v/>
      </c>
      <c r="EF30" s="31" t="str">
        <f>IFERROR(LOOKUP(MAX($DO30:$EC30),KKM!$C$11:$C$14,KKM!$F$11:$F$14),"")&amp;IPS!ED30&amp;"; "&amp;IFERROR(LOOKUP(MIN($DO30:$EC30),KKM!$C$11:$C$14,KKM!$F$11:$F$14),"")&amp;IPS!EE30</f>
        <v xml:space="preserve">; </v>
      </c>
    </row>
    <row r="31" spans="1:136" x14ac:dyDescent="0.25">
      <c r="B31" s="3" t="str">
        <f t="shared" ca="1" si="0"/>
        <v/>
      </c>
      <c r="C31" s="3" t="str">
        <f t="shared" ca="1" si="0"/>
        <v/>
      </c>
      <c r="CP31" s="56">
        <f t="shared" si="2"/>
        <v>0</v>
      </c>
      <c r="CQ31" s="10" t="str">
        <f t="shared" si="38"/>
        <v/>
      </c>
      <c r="CR31" s="10" t="str">
        <f t="shared" si="38"/>
        <v/>
      </c>
      <c r="CS31" s="10" t="str">
        <f t="shared" si="38"/>
        <v/>
      </c>
      <c r="CT31" s="10" t="str">
        <f t="shared" si="38"/>
        <v/>
      </c>
      <c r="CU31" s="10" t="str">
        <f t="shared" si="38"/>
        <v/>
      </c>
      <c r="CV31" s="21" t="str">
        <f t="shared" si="4"/>
        <v/>
      </c>
      <c r="CW31" s="21" t="str">
        <f t="shared" si="5"/>
        <v/>
      </c>
      <c r="CX31" s="22" t="str">
        <f t="shared" si="6"/>
        <v/>
      </c>
      <c r="CY31" s="22" t="str">
        <f t="shared" si="7"/>
        <v/>
      </c>
      <c r="CZ31" s="22" t="str">
        <f t="shared" si="8"/>
        <v/>
      </c>
      <c r="DA31" s="23" t="str">
        <f t="shared" si="9"/>
        <v/>
      </c>
      <c r="DB31" s="23" t="str">
        <f t="shared" si="10"/>
        <v/>
      </c>
      <c r="DC31" s="23" t="str">
        <f t="shared" si="11"/>
        <v/>
      </c>
      <c r="DD31" s="23" t="str">
        <f t="shared" si="12"/>
        <v/>
      </c>
      <c r="DE31" s="23" t="str">
        <f t="shared" si="13"/>
        <v/>
      </c>
      <c r="DF31" s="23" t="str">
        <f t="shared" si="14"/>
        <v/>
      </c>
      <c r="DG31" s="23" t="str">
        <f t="shared" si="15"/>
        <v/>
      </c>
      <c r="DH31" s="23" t="str">
        <f t="shared" si="16"/>
        <v/>
      </c>
      <c r="DI31" s="23" t="str">
        <f t="shared" si="17"/>
        <v/>
      </c>
      <c r="DJ31" s="23" t="str">
        <f t="shared" si="18"/>
        <v/>
      </c>
      <c r="DK31" s="23" t="str">
        <f t="shared" si="19"/>
        <v/>
      </c>
      <c r="DL31" s="23" t="str">
        <f t="shared" si="20"/>
        <v/>
      </c>
      <c r="DM31" s="31" t="str">
        <f>IF(DK31="","",LOOKUP(MAX($CV31:$DJ31),KKM!$C$11:$C$14,KKM!$E$11:$E$14)&amp;" "&amp;IPS!DK31&amp;"; "&amp;LOOKUP(MIN(IPS!CV31:DJ31),KKM!$C$11:$C$14,KKM!$E$11:$E$14)&amp;" "&amp;IPS!DL31)</f>
        <v/>
      </c>
      <c r="DO31" s="9" t="str">
        <f t="shared" si="21"/>
        <v/>
      </c>
      <c r="DP31" s="9" t="str">
        <f t="shared" si="22"/>
        <v/>
      </c>
      <c r="DQ31" s="9" t="str">
        <f t="shared" si="23"/>
        <v/>
      </c>
      <c r="DR31" s="9" t="str">
        <f t="shared" si="24"/>
        <v/>
      </c>
      <c r="DS31" s="9" t="e">
        <f t="shared" si="25"/>
        <v>#DIV/0!</v>
      </c>
      <c r="DT31" s="9" t="str">
        <f t="shared" si="26"/>
        <v/>
      </c>
      <c r="DU31" s="9" t="str">
        <f t="shared" si="27"/>
        <v/>
      </c>
      <c r="DV31" s="9" t="str">
        <f t="shared" si="28"/>
        <v/>
      </c>
      <c r="DW31" s="9" t="str">
        <f t="shared" si="29"/>
        <v/>
      </c>
      <c r="DX31" s="9" t="str">
        <f t="shared" si="30"/>
        <v/>
      </c>
      <c r="DY31" s="9" t="str">
        <f t="shared" si="31"/>
        <v/>
      </c>
      <c r="DZ31" s="9" t="str">
        <f t="shared" si="32"/>
        <v/>
      </c>
      <c r="EA31" s="9" t="str">
        <f t="shared" si="33"/>
        <v/>
      </c>
      <c r="EB31" s="9" t="str">
        <f t="shared" si="34"/>
        <v/>
      </c>
      <c r="EC31" s="9" t="str">
        <f t="shared" si="35"/>
        <v/>
      </c>
      <c r="ED31" s="9" t="str">
        <f t="shared" si="36"/>
        <v/>
      </c>
      <c r="EE31" s="9" t="str">
        <f t="shared" si="37"/>
        <v/>
      </c>
      <c r="EF31" s="31" t="str">
        <f>IFERROR(LOOKUP(MAX($DO31:$EC31),KKM!$C$11:$C$14,KKM!$F$11:$F$14),"")&amp;IPS!ED31&amp;"; "&amp;IFERROR(LOOKUP(MIN($DO31:$EC31),KKM!$C$11:$C$14,KKM!$F$11:$F$14),"")&amp;IPS!EE31</f>
        <v xml:space="preserve">; </v>
      </c>
    </row>
    <row r="32" spans="1:136" x14ac:dyDescent="0.25">
      <c r="B32" s="3" t="str">
        <f t="shared" ca="1" si="0"/>
        <v/>
      </c>
      <c r="C32" s="3" t="str">
        <f t="shared" ca="1" si="0"/>
        <v/>
      </c>
      <c r="CP32" s="56">
        <f t="shared" si="2"/>
        <v>0</v>
      </c>
      <c r="CQ32" s="10" t="str">
        <f t="shared" si="38"/>
        <v/>
      </c>
      <c r="CR32" s="10" t="str">
        <f t="shared" si="38"/>
        <v/>
      </c>
      <c r="CS32" s="10" t="str">
        <f t="shared" si="38"/>
        <v/>
      </c>
      <c r="CT32" s="10" t="str">
        <f t="shared" si="38"/>
        <v/>
      </c>
      <c r="CU32" s="10" t="str">
        <f t="shared" si="38"/>
        <v/>
      </c>
      <c r="CV32" s="21" t="str">
        <f t="shared" si="4"/>
        <v/>
      </c>
      <c r="CW32" s="21" t="str">
        <f t="shared" si="5"/>
        <v/>
      </c>
      <c r="CX32" s="22" t="str">
        <f t="shared" si="6"/>
        <v/>
      </c>
      <c r="CY32" s="22" t="str">
        <f t="shared" si="7"/>
        <v/>
      </c>
      <c r="CZ32" s="22" t="str">
        <f t="shared" si="8"/>
        <v/>
      </c>
      <c r="DA32" s="23" t="str">
        <f t="shared" si="9"/>
        <v/>
      </c>
      <c r="DB32" s="23" t="str">
        <f t="shared" si="10"/>
        <v/>
      </c>
      <c r="DC32" s="23" t="str">
        <f t="shared" si="11"/>
        <v/>
      </c>
      <c r="DD32" s="23" t="str">
        <f t="shared" si="12"/>
        <v/>
      </c>
      <c r="DE32" s="23" t="str">
        <f t="shared" si="13"/>
        <v/>
      </c>
      <c r="DF32" s="23" t="str">
        <f t="shared" si="14"/>
        <v/>
      </c>
      <c r="DG32" s="23" t="str">
        <f t="shared" si="15"/>
        <v/>
      </c>
      <c r="DH32" s="23" t="str">
        <f t="shared" si="16"/>
        <v/>
      </c>
      <c r="DI32" s="23" t="str">
        <f t="shared" si="17"/>
        <v/>
      </c>
      <c r="DJ32" s="23" t="str">
        <f t="shared" si="18"/>
        <v/>
      </c>
      <c r="DK32" s="23" t="str">
        <f t="shared" si="19"/>
        <v/>
      </c>
      <c r="DL32" s="23" t="str">
        <f t="shared" si="20"/>
        <v/>
      </c>
      <c r="DM32" s="31" t="str">
        <f>IF(DK32="","",LOOKUP(MAX($CV32:$DJ32),KKM!$C$11:$C$14,KKM!$E$11:$E$14)&amp;" "&amp;IPS!DK32&amp;"; "&amp;LOOKUP(MIN(IPS!CV32:DJ32),KKM!$C$11:$C$14,KKM!$E$11:$E$14)&amp;" "&amp;IPS!DL32)</f>
        <v/>
      </c>
      <c r="DO32" s="9" t="str">
        <f t="shared" si="21"/>
        <v/>
      </c>
      <c r="DP32" s="9" t="str">
        <f t="shared" si="22"/>
        <v/>
      </c>
      <c r="DQ32" s="9" t="str">
        <f t="shared" si="23"/>
        <v/>
      </c>
      <c r="DR32" s="9" t="str">
        <f t="shared" si="24"/>
        <v/>
      </c>
      <c r="DS32" s="9" t="e">
        <f t="shared" si="25"/>
        <v>#DIV/0!</v>
      </c>
      <c r="DT32" s="9" t="str">
        <f t="shared" si="26"/>
        <v/>
      </c>
      <c r="DU32" s="9" t="str">
        <f t="shared" si="27"/>
        <v/>
      </c>
      <c r="DV32" s="9" t="str">
        <f t="shared" si="28"/>
        <v/>
      </c>
      <c r="DW32" s="9" t="str">
        <f t="shared" si="29"/>
        <v/>
      </c>
      <c r="DX32" s="9" t="str">
        <f t="shared" si="30"/>
        <v/>
      </c>
      <c r="DY32" s="9" t="str">
        <f t="shared" si="31"/>
        <v/>
      </c>
      <c r="DZ32" s="9" t="str">
        <f t="shared" si="32"/>
        <v/>
      </c>
      <c r="EA32" s="9" t="str">
        <f t="shared" si="33"/>
        <v/>
      </c>
      <c r="EB32" s="9" t="str">
        <f t="shared" si="34"/>
        <v/>
      </c>
      <c r="EC32" s="9" t="str">
        <f t="shared" si="35"/>
        <v/>
      </c>
      <c r="ED32" s="9" t="str">
        <f t="shared" si="36"/>
        <v/>
      </c>
      <c r="EE32" s="9" t="str">
        <f t="shared" si="37"/>
        <v/>
      </c>
      <c r="EF32" s="31" t="str">
        <f>IFERROR(LOOKUP(MAX($DO32:$EC32),KKM!$C$11:$C$14,KKM!$F$11:$F$14),"")&amp;IPS!ED32&amp;"; "&amp;IFERROR(LOOKUP(MIN($DO32:$EC32),KKM!$C$11:$C$14,KKM!$F$11:$F$14),"")&amp;IPS!EE32</f>
        <v xml:space="preserve">; </v>
      </c>
    </row>
    <row r="33" spans="2:3" x14ac:dyDescent="0.25">
      <c r="B33" s="3"/>
      <c r="C33" s="3"/>
    </row>
    <row r="34" spans="2:3" x14ac:dyDescent="0.25">
      <c r="B34" s="3"/>
      <c r="C34" s="3"/>
    </row>
  </sheetData>
  <sheetProtection password="C036" sheet="1" objects="1" scenarios="1"/>
  <mergeCells count="19">
    <mergeCell ref="CQ1:CU1"/>
    <mergeCell ref="BF1:BK1"/>
    <mergeCell ref="BL1:BQ1"/>
    <mergeCell ref="BR1:BW1"/>
    <mergeCell ref="BX1:CC1"/>
    <mergeCell ref="CD1:CI1"/>
    <mergeCell ref="CJ1:CO1"/>
    <mergeCell ref="AZ1:BE1"/>
    <mergeCell ref="A1:A2"/>
    <mergeCell ref="B1:B2"/>
    <mergeCell ref="C1:C2"/>
    <mergeCell ref="D1:I1"/>
    <mergeCell ref="J1:O1"/>
    <mergeCell ref="P1:U1"/>
    <mergeCell ref="V1:AA1"/>
    <mergeCell ref="AB1:AG1"/>
    <mergeCell ref="AH1:AM1"/>
    <mergeCell ref="AN1:AS1"/>
    <mergeCell ref="AT1:AY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EF34"/>
  <sheetViews>
    <sheetView topLeftCell="BY1" workbookViewId="0">
      <selection activeCell="F20" sqref="F20"/>
    </sheetView>
  </sheetViews>
  <sheetFormatPr defaultRowHeight="15.75" x14ac:dyDescent="0.25"/>
  <cols>
    <col min="1" max="1" width="4.140625" style="7" bestFit="1" customWidth="1"/>
    <col min="2" max="2" width="25.85546875" style="7" customWidth="1"/>
    <col min="3" max="3" width="16.140625" style="7" bestFit="1" customWidth="1"/>
    <col min="4" max="93" width="9.140625" style="8"/>
    <col min="94" max="94" width="0" style="9" hidden="1" customWidth="1"/>
    <col min="95" max="99" width="0" style="14" hidden="1" customWidth="1"/>
    <col min="100" max="116" width="0" style="9" hidden="1" customWidth="1"/>
    <col min="117" max="117" width="100.7109375" style="31" hidden="1" customWidth="1"/>
    <col min="118" max="118" width="3.28515625" style="9" hidden="1" customWidth="1"/>
    <col min="119" max="135" width="0" style="9" hidden="1" customWidth="1"/>
    <col min="136" max="136" width="100.7109375" style="9" hidden="1" customWidth="1"/>
    <col min="137" max="16384" width="9.140625" style="9"/>
  </cols>
  <sheetData>
    <row r="1" spans="1:136" x14ac:dyDescent="0.25">
      <c r="A1" s="165" t="s">
        <v>0</v>
      </c>
      <c r="B1" s="165" t="s">
        <v>1</v>
      </c>
      <c r="C1" s="165" t="s">
        <v>2</v>
      </c>
      <c r="D1" s="164" t="s">
        <v>3</v>
      </c>
      <c r="E1" s="164"/>
      <c r="F1" s="164"/>
      <c r="G1" s="164"/>
      <c r="H1" s="164"/>
      <c r="I1" s="164"/>
      <c r="J1" s="164" t="s">
        <v>4</v>
      </c>
      <c r="K1" s="164"/>
      <c r="L1" s="164"/>
      <c r="M1" s="164"/>
      <c r="N1" s="164"/>
      <c r="O1" s="164"/>
      <c r="P1" s="164" t="s">
        <v>5</v>
      </c>
      <c r="Q1" s="164"/>
      <c r="R1" s="164"/>
      <c r="S1" s="164"/>
      <c r="T1" s="164"/>
      <c r="U1" s="164"/>
      <c r="V1" s="164" t="s">
        <v>6</v>
      </c>
      <c r="W1" s="164"/>
      <c r="X1" s="164"/>
      <c r="Y1" s="164"/>
      <c r="Z1" s="164"/>
      <c r="AA1" s="164"/>
      <c r="AB1" s="164" t="s">
        <v>7</v>
      </c>
      <c r="AC1" s="164"/>
      <c r="AD1" s="164"/>
      <c r="AE1" s="164"/>
      <c r="AF1" s="164"/>
      <c r="AG1" s="164"/>
      <c r="AH1" s="164" t="s">
        <v>8</v>
      </c>
      <c r="AI1" s="164"/>
      <c r="AJ1" s="164"/>
      <c r="AK1" s="164"/>
      <c r="AL1" s="164"/>
      <c r="AM1" s="164"/>
      <c r="AN1" s="164" t="s">
        <v>9</v>
      </c>
      <c r="AO1" s="164"/>
      <c r="AP1" s="164"/>
      <c r="AQ1" s="164"/>
      <c r="AR1" s="164"/>
      <c r="AS1" s="164"/>
      <c r="AT1" s="164" t="s">
        <v>10</v>
      </c>
      <c r="AU1" s="164"/>
      <c r="AV1" s="164"/>
      <c r="AW1" s="164"/>
      <c r="AX1" s="164"/>
      <c r="AY1" s="164"/>
      <c r="AZ1" s="164" t="s">
        <v>11</v>
      </c>
      <c r="BA1" s="164"/>
      <c r="BB1" s="164"/>
      <c r="BC1" s="164"/>
      <c r="BD1" s="164"/>
      <c r="BE1" s="164"/>
      <c r="BF1" s="164" t="s">
        <v>12</v>
      </c>
      <c r="BG1" s="164"/>
      <c r="BH1" s="164"/>
      <c r="BI1" s="164"/>
      <c r="BJ1" s="164"/>
      <c r="BK1" s="164"/>
      <c r="BL1" s="164" t="s">
        <v>13</v>
      </c>
      <c r="BM1" s="164"/>
      <c r="BN1" s="164"/>
      <c r="BO1" s="164"/>
      <c r="BP1" s="164"/>
      <c r="BQ1" s="164"/>
      <c r="BR1" s="164" t="s">
        <v>14</v>
      </c>
      <c r="BS1" s="164"/>
      <c r="BT1" s="164"/>
      <c r="BU1" s="164"/>
      <c r="BV1" s="164"/>
      <c r="BW1" s="164"/>
      <c r="BX1" s="164" t="s">
        <v>15</v>
      </c>
      <c r="BY1" s="164"/>
      <c r="BZ1" s="164"/>
      <c r="CA1" s="164"/>
      <c r="CB1" s="164"/>
      <c r="CC1" s="164"/>
      <c r="CD1" s="164" t="s">
        <v>16</v>
      </c>
      <c r="CE1" s="164"/>
      <c r="CF1" s="164"/>
      <c r="CG1" s="164"/>
      <c r="CH1" s="164"/>
      <c r="CI1" s="164"/>
      <c r="CJ1" s="164" t="s">
        <v>17</v>
      </c>
      <c r="CK1" s="164"/>
      <c r="CL1" s="164"/>
      <c r="CM1" s="164"/>
      <c r="CN1" s="164"/>
      <c r="CO1" s="164"/>
      <c r="CQ1" s="167" t="s">
        <v>24</v>
      </c>
      <c r="CR1" s="167"/>
      <c r="CS1" s="167"/>
      <c r="CT1" s="167"/>
      <c r="CU1" s="167"/>
      <c r="CV1" s="13">
        <v>1</v>
      </c>
      <c r="CW1" s="13">
        <v>2</v>
      </c>
      <c r="CX1" s="13">
        <v>3</v>
      </c>
      <c r="CY1" s="13">
        <v>4</v>
      </c>
      <c r="CZ1" s="13">
        <v>5</v>
      </c>
      <c r="DA1" s="13">
        <v>6</v>
      </c>
      <c r="DB1" s="13">
        <v>7</v>
      </c>
      <c r="DC1" s="13">
        <v>8</v>
      </c>
      <c r="DD1" s="13">
        <v>9</v>
      </c>
      <c r="DE1" s="13">
        <v>10</v>
      </c>
      <c r="DF1" s="13">
        <v>11</v>
      </c>
      <c r="DG1" s="13">
        <v>12</v>
      </c>
      <c r="DH1" s="13">
        <v>13</v>
      </c>
      <c r="DI1" s="13">
        <v>14</v>
      </c>
      <c r="DJ1" s="13">
        <v>15</v>
      </c>
      <c r="DK1" s="15"/>
      <c r="DL1" s="15"/>
      <c r="DM1" s="29"/>
      <c r="DO1" s="17">
        <v>1</v>
      </c>
      <c r="DP1" s="17">
        <v>2</v>
      </c>
      <c r="DQ1" s="17">
        <v>3</v>
      </c>
      <c r="DR1" s="17">
        <v>4</v>
      </c>
      <c r="DS1" s="17">
        <v>5</v>
      </c>
      <c r="DT1" s="17">
        <v>6</v>
      </c>
      <c r="DU1" s="17">
        <v>7</v>
      </c>
      <c r="DV1" s="17">
        <v>8</v>
      </c>
      <c r="DW1" s="17">
        <v>9</v>
      </c>
      <c r="DX1" s="17">
        <v>10</v>
      </c>
      <c r="DY1" s="17">
        <v>11</v>
      </c>
      <c r="DZ1" s="17">
        <v>12</v>
      </c>
      <c r="EA1" s="17">
        <v>13</v>
      </c>
      <c r="EB1" s="17">
        <v>14</v>
      </c>
      <c r="EC1" s="17">
        <v>15</v>
      </c>
      <c r="ED1" s="19"/>
      <c r="EE1" s="19"/>
      <c r="EF1" s="19"/>
    </row>
    <row r="2" spans="1:136" x14ac:dyDescent="0.25">
      <c r="A2" s="166"/>
      <c r="B2" s="166"/>
      <c r="C2" s="166"/>
      <c r="D2" s="1" t="s">
        <v>18</v>
      </c>
      <c r="E2" s="1" t="s">
        <v>19</v>
      </c>
      <c r="F2" s="1" t="s">
        <v>20</v>
      </c>
      <c r="G2" s="1" t="s">
        <v>21</v>
      </c>
      <c r="H2" s="1" t="s">
        <v>22</v>
      </c>
      <c r="I2" s="1" t="s">
        <v>23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18</v>
      </c>
      <c r="Q2" s="1" t="s">
        <v>19</v>
      </c>
      <c r="R2" s="1" t="s">
        <v>20</v>
      </c>
      <c r="S2" s="1" t="s">
        <v>21</v>
      </c>
      <c r="T2" s="1" t="s">
        <v>22</v>
      </c>
      <c r="U2" s="1" t="s">
        <v>23</v>
      </c>
      <c r="V2" s="1" t="s">
        <v>18</v>
      </c>
      <c r="W2" s="1" t="s">
        <v>19</v>
      </c>
      <c r="X2" s="1" t="s">
        <v>20</v>
      </c>
      <c r="Y2" s="1" t="s">
        <v>21</v>
      </c>
      <c r="Z2" s="1" t="s">
        <v>22</v>
      </c>
      <c r="AA2" s="1" t="s">
        <v>23</v>
      </c>
      <c r="AB2" s="1" t="s">
        <v>18</v>
      </c>
      <c r="AC2" s="1" t="s">
        <v>19</v>
      </c>
      <c r="AD2" s="1" t="s">
        <v>20</v>
      </c>
      <c r="AE2" s="1" t="s">
        <v>21</v>
      </c>
      <c r="AF2" s="1" t="s">
        <v>22</v>
      </c>
      <c r="AG2" s="1" t="s">
        <v>23</v>
      </c>
      <c r="AH2" s="1" t="s">
        <v>18</v>
      </c>
      <c r="AI2" s="1" t="s">
        <v>19</v>
      </c>
      <c r="AJ2" s="1" t="s">
        <v>20</v>
      </c>
      <c r="AK2" s="1" t="s">
        <v>21</v>
      </c>
      <c r="AL2" s="1" t="s">
        <v>22</v>
      </c>
      <c r="AM2" s="1" t="s">
        <v>23</v>
      </c>
      <c r="AN2" s="1" t="s">
        <v>18</v>
      </c>
      <c r="AO2" s="1" t="s">
        <v>19</v>
      </c>
      <c r="AP2" s="1" t="s">
        <v>20</v>
      </c>
      <c r="AQ2" s="1" t="s">
        <v>21</v>
      </c>
      <c r="AR2" s="1" t="s">
        <v>22</v>
      </c>
      <c r="AS2" s="1" t="s">
        <v>23</v>
      </c>
      <c r="AT2" s="1" t="s">
        <v>18</v>
      </c>
      <c r="AU2" s="1" t="s">
        <v>19</v>
      </c>
      <c r="AV2" s="1" t="s">
        <v>20</v>
      </c>
      <c r="AW2" s="1" t="s">
        <v>21</v>
      </c>
      <c r="AX2" s="1" t="s">
        <v>22</v>
      </c>
      <c r="AY2" s="1" t="s">
        <v>23</v>
      </c>
      <c r="AZ2" s="1" t="s">
        <v>18</v>
      </c>
      <c r="BA2" s="1" t="s">
        <v>19</v>
      </c>
      <c r="BB2" s="1" t="s">
        <v>20</v>
      </c>
      <c r="BC2" s="1" t="s">
        <v>21</v>
      </c>
      <c r="BD2" s="1" t="s">
        <v>22</v>
      </c>
      <c r="BE2" s="1" t="s">
        <v>23</v>
      </c>
      <c r="BF2" s="1" t="s">
        <v>18</v>
      </c>
      <c r="BG2" s="1" t="s">
        <v>19</v>
      </c>
      <c r="BH2" s="1" t="s">
        <v>20</v>
      </c>
      <c r="BI2" s="1" t="s">
        <v>21</v>
      </c>
      <c r="BJ2" s="1" t="s">
        <v>22</v>
      </c>
      <c r="BK2" s="1" t="s">
        <v>23</v>
      </c>
      <c r="BL2" s="1" t="s">
        <v>18</v>
      </c>
      <c r="BM2" s="1" t="s">
        <v>19</v>
      </c>
      <c r="BN2" s="1" t="s">
        <v>20</v>
      </c>
      <c r="BO2" s="1" t="s">
        <v>21</v>
      </c>
      <c r="BP2" s="1" t="s">
        <v>22</v>
      </c>
      <c r="BQ2" s="1" t="s">
        <v>23</v>
      </c>
      <c r="BR2" s="1" t="s">
        <v>18</v>
      </c>
      <c r="BS2" s="1" t="s">
        <v>19</v>
      </c>
      <c r="BT2" s="1" t="s">
        <v>20</v>
      </c>
      <c r="BU2" s="1" t="s">
        <v>21</v>
      </c>
      <c r="BV2" s="1" t="s">
        <v>22</v>
      </c>
      <c r="BW2" s="1" t="s">
        <v>23</v>
      </c>
      <c r="BX2" s="1" t="s">
        <v>18</v>
      </c>
      <c r="BY2" s="1" t="s">
        <v>19</v>
      </c>
      <c r="BZ2" s="1" t="s">
        <v>20</v>
      </c>
      <c r="CA2" s="1" t="s">
        <v>21</v>
      </c>
      <c r="CB2" s="1" t="s">
        <v>22</v>
      </c>
      <c r="CC2" s="1" t="s">
        <v>23</v>
      </c>
      <c r="CD2" s="1" t="s">
        <v>18</v>
      </c>
      <c r="CE2" s="1" t="s">
        <v>19</v>
      </c>
      <c r="CF2" s="1" t="s">
        <v>20</v>
      </c>
      <c r="CG2" s="1" t="s">
        <v>21</v>
      </c>
      <c r="CH2" s="1" t="s">
        <v>22</v>
      </c>
      <c r="CI2" s="1" t="s">
        <v>23</v>
      </c>
      <c r="CJ2" s="1" t="s">
        <v>18</v>
      </c>
      <c r="CK2" s="1" t="s">
        <v>19</v>
      </c>
      <c r="CL2" s="1" t="s">
        <v>20</v>
      </c>
      <c r="CM2" s="1" t="s">
        <v>21</v>
      </c>
      <c r="CN2" s="1" t="s">
        <v>22</v>
      </c>
      <c r="CO2" s="1" t="s">
        <v>23</v>
      </c>
      <c r="CP2" s="11" t="s">
        <v>62</v>
      </c>
      <c r="CQ2" s="10" t="s">
        <v>19</v>
      </c>
      <c r="CR2" s="10" t="s">
        <v>20</v>
      </c>
      <c r="CS2" s="10" t="s">
        <v>21</v>
      </c>
      <c r="CT2" s="10" t="s">
        <v>22</v>
      </c>
      <c r="CU2" s="10" t="s">
        <v>23</v>
      </c>
      <c r="CV2" s="12" t="str">
        <f>IF(COUNT(E3:F3),D3,"")</f>
        <v>Reklame</v>
      </c>
      <c r="CW2" s="12" t="str">
        <f>IF(COUNT(K3:L3),J3,"")</f>
        <v>Interval nada</v>
      </c>
      <c r="CX2" s="12" t="str">
        <f>IF(COUNT(Q3:R3),P3,"")</f>
        <v>Tari kreasi daerah</v>
      </c>
      <c r="CY2" s="12" t="str">
        <f>IF(COUNT(W3:X3),V3,"")</f>
        <v>patung</v>
      </c>
      <c r="CZ2" s="12" t="str">
        <f>IF(COUNT(AC3:AD3),AB3,"")</f>
        <v/>
      </c>
      <c r="DA2" s="12" t="str">
        <f>IF(COUNT(AI3:AJ3),AH3,"")</f>
        <v/>
      </c>
      <c r="DB2" s="12" t="str">
        <f>IF(COUNT(AO3:AP3),AN3,"")</f>
        <v/>
      </c>
      <c r="DC2" s="12" t="str">
        <f>IF(COUNT(AU3:AV3),AT3,"")</f>
        <v/>
      </c>
      <c r="DD2" s="12" t="str">
        <f>IF(COUNT(BA3:BB3),AZ3,"")</f>
        <v/>
      </c>
      <c r="DE2" s="12" t="str">
        <f>IF(COUNT(BG3:BH3),BF3,"")</f>
        <v/>
      </c>
      <c r="DF2" s="12" t="str">
        <f>IF(COUNT(BM3:BN3),BL3,"")</f>
        <v/>
      </c>
      <c r="DG2" s="12" t="str">
        <f>IF(COUNT(BS3:BT3),BR3,"")</f>
        <v/>
      </c>
      <c r="DH2" s="12" t="str">
        <f>IF(COUNT(BY3:BZ3),BX3,"")</f>
        <v/>
      </c>
      <c r="DI2" s="12" t="str">
        <f>IF(COUNT(CE3:CF3),CD3,"")</f>
        <v/>
      </c>
      <c r="DJ2" s="12" t="str">
        <f>IF(COUNT(CK3:CL3),CJ3,"")</f>
        <v/>
      </c>
      <c r="DK2" s="16" t="s">
        <v>25</v>
      </c>
      <c r="DL2" s="16" t="s">
        <v>26</v>
      </c>
      <c r="DM2" s="30" t="s">
        <v>27</v>
      </c>
      <c r="DO2" s="18" t="str">
        <f>IF(COUNT(G3:I3),D3,"")</f>
        <v>Reklame</v>
      </c>
      <c r="DP2" s="18" t="str">
        <f>IF(COUNT(M3:O3),J3,"")</f>
        <v>Interval nada</v>
      </c>
      <c r="DQ2" s="18" t="str">
        <f>IF(COUNT(S3:U3),P3,"")</f>
        <v>Tari kreasi daerah</v>
      </c>
      <c r="DR2" s="18" t="str">
        <f>IF(COUNT(Y3:AA3),V3,"")</f>
        <v>patung</v>
      </c>
      <c r="DS2" s="18" t="str">
        <f>IF(COUNT(AE3:AG3),AB3,"")</f>
        <v/>
      </c>
      <c r="DT2" s="18" t="str">
        <f>IF(COUNT(AK3:AM3),AH3,"")</f>
        <v/>
      </c>
      <c r="DU2" s="18" t="str">
        <f>IF(COUNT(AQ3:AS3),AN3,"")</f>
        <v/>
      </c>
      <c r="DV2" s="18" t="str">
        <f>IF(COUNT(AW3:AY3),AT3,"")</f>
        <v/>
      </c>
      <c r="DW2" s="18" t="str">
        <f>IF(COUNT(BC3:BE3),AZ3,"")</f>
        <v/>
      </c>
      <c r="DX2" s="18" t="str">
        <f>IF(COUNT(BI3:BK3),BF3,"")</f>
        <v/>
      </c>
      <c r="DY2" s="18" t="str">
        <f>IF(COUNT(BO3:BQ3),BL3,"")</f>
        <v/>
      </c>
      <c r="DZ2" s="18" t="str">
        <f>IF(COUNT(BU3:BW3),BR3,"")</f>
        <v/>
      </c>
      <c r="EA2" s="18" t="str">
        <f>IF(COUNT(CA3:CC3),BX3,"")</f>
        <v/>
      </c>
      <c r="EB2" s="18" t="str">
        <f>IF(COUNT(CG3:CI3),CD3,"")</f>
        <v/>
      </c>
      <c r="EC2" s="18" t="str">
        <f>IF(COUNT(CM3:CO3),CJ3,"")</f>
        <v/>
      </c>
      <c r="ED2" s="20" t="s">
        <v>25</v>
      </c>
      <c r="EE2" s="20" t="s">
        <v>26</v>
      </c>
      <c r="EF2" s="20" t="s">
        <v>27</v>
      </c>
    </row>
    <row r="3" spans="1:136" x14ac:dyDescent="0.25">
      <c r="A3" s="2">
        <v>1</v>
      </c>
      <c r="B3" s="3" t="str">
        <f t="shared" ref="B3:C32" ca="1" si="0">IFERROR(INDEX(Data_Siswa,ROW(B1),COLUMN(A3)),"")</f>
        <v>AHMAD FARIZI</v>
      </c>
      <c r="C3" s="3" t="str">
        <f t="shared" ca="1" si="0"/>
        <v>0087736464</v>
      </c>
      <c r="D3" s="4" t="s">
        <v>266</v>
      </c>
      <c r="E3" s="5">
        <v>82</v>
      </c>
      <c r="F3" s="5"/>
      <c r="G3" s="5"/>
      <c r="H3" s="5">
        <v>76</v>
      </c>
      <c r="I3" s="5">
        <v>79</v>
      </c>
      <c r="J3" s="4" t="s">
        <v>267</v>
      </c>
      <c r="K3" s="5">
        <v>87</v>
      </c>
      <c r="L3" s="5"/>
      <c r="M3" s="5"/>
      <c r="N3" s="5">
        <v>79</v>
      </c>
      <c r="O3" s="5">
        <v>84</v>
      </c>
      <c r="P3" s="4" t="s">
        <v>268</v>
      </c>
      <c r="Q3" s="5">
        <v>86</v>
      </c>
      <c r="R3" s="5"/>
      <c r="S3" s="5"/>
      <c r="T3" s="5">
        <v>85</v>
      </c>
      <c r="U3" s="5">
        <v>78</v>
      </c>
      <c r="V3" s="4" t="s">
        <v>265</v>
      </c>
      <c r="W3" s="5">
        <v>78</v>
      </c>
      <c r="X3" s="5"/>
      <c r="Y3" s="5"/>
      <c r="Z3" s="5">
        <v>87</v>
      </c>
      <c r="AA3" s="5">
        <v>83</v>
      </c>
      <c r="AB3" s="4"/>
      <c r="AC3" s="5"/>
      <c r="AD3" s="5"/>
      <c r="AE3" s="5"/>
      <c r="AF3" s="5"/>
      <c r="AG3" s="5"/>
      <c r="AH3" s="4"/>
      <c r="AI3" s="5"/>
      <c r="AJ3" s="5"/>
      <c r="AK3" s="5"/>
      <c r="AL3" s="5"/>
      <c r="AM3" s="5"/>
      <c r="AN3" s="6"/>
      <c r="AO3" s="5"/>
      <c r="AP3" s="5"/>
      <c r="AQ3" s="5"/>
      <c r="AR3" s="5"/>
      <c r="AS3" s="5"/>
      <c r="AT3" s="4"/>
      <c r="AU3" s="5"/>
      <c r="AV3" s="5"/>
      <c r="AW3" s="5"/>
      <c r="AX3" s="5"/>
      <c r="AY3" s="5"/>
      <c r="AZ3" s="4"/>
      <c r="BA3" s="5"/>
      <c r="BB3" s="5"/>
      <c r="BC3" s="5"/>
      <c r="BD3" s="5"/>
      <c r="BE3" s="5"/>
      <c r="BF3" s="4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6">
        <f>IFERROR(MAX(CQ3:CR3),"")</f>
        <v>83.25</v>
      </c>
      <c r="CQ3" s="10">
        <f>IFERROR(AVERAGEIF($D$2:$CO$2,CQ$2,$D3:$CO3),"")</f>
        <v>83.25</v>
      </c>
      <c r="CR3" s="10" t="str">
        <f t="shared" ref="CR3:CU18" si="1">IFERROR(AVERAGEIF($D$2:$CO$2,CR$2,$D3:$CO3),"")</f>
        <v/>
      </c>
      <c r="CS3" s="10" t="str">
        <f t="shared" si="1"/>
        <v/>
      </c>
      <c r="CT3" s="10">
        <f t="shared" si="1"/>
        <v>81.75</v>
      </c>
      <c r="CU3" s="10">
        <f t="shared" si="1"/>
        <v>81</v>
      </c>
      <c r="CV3" s="21">
        <f>IF(COUNT(E3:F3),MAX(E3:F3),"")</f>
        <v>82</v>
      </c>
      <c r="CW3" s="21">
        <f>IF(COUNT(K3:L3),MAX(K3:L3),"")</f>
        <v>87</v>
      </c>
      <c r="CX3" s="22">
        <f>IF(COUNT(Q3:R3),MAX(Q3:R3),"")</f>
        <v>86</v>
      </c>
      <c r="CY3" s="22">
        <f>IF(COUNT(W3:X3),MAX(W3:X3),"")</f>
        <v>78</v>
      </c>
      <c r="CZ3" s="22" t="str">
        <f>IF(COUNT(AC3:AD3),MAX(AC3:AD3),"")</f>
        <v/>
      </c>
      <c r="DA3" s="23" t="str">
        <f>IF(COUNT(AI3:AJ3),MAX(AI3:AJ3),"")</f>
        <v/>
      </c>
      <c r="DB3" s="23" t="str">
        <f>IF(COUNT(AO3:AP3),MAX(AO3:AP3),"")</f>
        <v/>
      </c>
      <c r="DC3" s="23" t="str">
        <f>IF(COUNT(AU3:AV3),MAX(AU3:AV3),"")</f>
        <v/>
      </c>
      <c r="DD3" s="23" t="str">
        <f>IF(COUNT(BA3:BB3),MAX(BA3:BB3),"")</f>
        <v/>
      </c>
      <c r="DE3" s="23" t="str">
        <f>IF(COUNT(BG3:BH3),MAX(BG3:BH3),"")</f>
        <v/>
      </c>
      <c r="DF3" s="23" t="str">
        <f>IF(COUNT(BM3:BN3),MAX(BM3:BN3),"")</f>
        <v/>
      </c>
      <c r="DG3" s="23" t="str">
        <f>IF(COUNT(BS3:BT3),MAX(BS3:BT3),"")</f>
        <v/>
      </c>
      <c r="DH3" s="23" t="str">
        <f>IF(COUNT(BY3:BZ3),MAX(BY3:BZ3),"")</f>
        <v/>
      </c>
      <c r="DI3" s="23" t="str">
        <f>IF(COUNT(CE3:CF3),MAX(CE3:CF3),"")</f>
        <v/>
      </c>
      <c r="DJ3" s="23" t="str">
        <f>IF(COUNT(CK3:CL3),MAX(CK3:CL3),"")</f>
        <v/>
      </c>
      <c r="DK3" s="23" t="str">
        <f>IFERROR(INDEX($CV$2:$DJ$2,,MATCH(MAX($CV3:$DJ3),$CV3:$DJ3,0)),"")</f>
        <v>Interval nada</v>
      </c>
      <c r="DL3" s="23" t="str">
        <f>IFERROR(INDEX($CV$2:$DJ$2,,MATCH(MIN($CV3:$DJ3),$CV3:$DJ3,0)),"")</f>
        <v>patung</v>
      </c>
      <c r="DM3" s="31" t="str">
        <f>IF(DK3="","",LOOKUP(MAX($CV3:$DJ3),KKM!$C$11:$C$14,KKM!$E$11:$E$14)&amp;" "&amp;SBDP!DK3&amp;"; "&amp;LOOKUP(MIN(SBDP!CV3:DJ3),KKM!$C$11:$C$14,KKM!$E$11:$E$14)&amp;" "&amp;SBDP!DL3)</f>
        <v>Memiliki kemampuan yang baik dalam  Interval nada; Memiliki kemampuan yang cukup baik dalam  patung</v>
      </c>
      <c r="DO3" s="9">
        <f>IF(COUNT(G3:I3),AVERAGE(G3:I3),"")</f>
        <v>77.5</v>
      </c>
      <c r="DP3" s="9">
        <f>IF(DP$2="","",AVERAGE(M3:O3))</f>
        <v>81.5</v>
      </c>
      <c r="DQ3" s="9">
        <f>IF(DQ$2="","",AVERAGE(S3:U3))</f>
        <v>81.5</v>
      </c>
      <c r="DR3" s="9">
        <f>IF(DR$2="","",AVERAGE(Y3:AA3))</f>
        <v>85</v>
      </c>
      <c r="DS3" s="9" t="str">
        <f>IF(DS$2="","",AVERAGE(AE3:AG3))</f>
        <v/>
      </c>
      <c r="DT3" s="9" t="str">
        <f>IF(DT$2="","",IFERROR(AVERAGE(AK3:AM3),""))</f>
        <v/>
      </c>
      <c r="DU3" s="9" t="str">
        <f>IF(DU$2="","",IFERROR(AVERAGE(AQ3:AS3),""))</f>
        <v/>
      </c>
      <c r="DV3" s="9" t="str">
        <f>IF(DV$2="","",IFERROR(AVERAGE(AW3:AY3),""))</f>
        <v/>
      </c>
      <c r="DW3" s="9" t="str">
        <f>IFERROR(AVERAGE(BC3:BE3),"")</f>
        <v/>
      </c>
      <c r="DX3" s="9" t="str">
        <f>IFERROR(AVERAGE(BI3:BK3),"")</f>
        <v/>
      </c>
      <c r="DY3" s="9" t="str">
        <f>IFERROR(AVERAGE(BO3:BQ3),"")</f>
        <v/>
      </c>
      <c r="DZ3" s="9" t="str">
        <f>IFERROR(AVERAGE(BU3:BW3),"")</f>
        <v/>
      </c>
      <c r="EA3" s="9" t="str">
        <f>IFERROR(AVERAGE(CA3:CC3),"")</f>
        <v/>
      </c>
      <c r="EB3" s="9" t="str">
        <f>IFERROR(AVERAGE(CG3:CI3),"")</f>
        <v/>
      </c>
      <c r="EC3" s="9" t="str">
        <f>IFERROR(AVERAGE(CM3:CO3),"")</f>
        <v/>
      </c>
      <c r="ED3" s="9" t="str">
        <f>IFERROR(INDEX($DO$2:$EC$2,,MATCH(MAX($DO3:$EC3),$DO3:$EC3,0)),"")</f>
        <v>patung</v>
      </c>
      <c r="EE3" s="9" t="str">
        <f>IFERROR(INDEX($DO$2:$EC$2,,MATCH(MIN($DO3:$EC3),$DO3:$EC3,0)),"")</f>
        <v>Reklame</v>
      </c>
      <c r="EF3" s="31" t="str">
        <f>IFERROR(LOOKUP(MAX($DO3:$EC3),KKM!$C$11:$C$14,KKM!$F$11:$F$14),"")&amp;SBDP!ED3&amp;"; "&amp;IFERROR(LOOKUP(MIN($DO3:$EC3),KKM!$C$11:$C$14,KKM!$F$11:$F$14),"")&amp;SBDP!EE3</f>
        <v>Terampil dalam patung; Cukup terampil dalam Reklame</v>
      </c>
    </row>
    <row r="4" spans="1:136" ht="31.5" x14ac:dyDescent="0.25">
      <c r="A4" s="2">
        <v>2</v>
      </c>
      <c r="B4" s="3" t="str">
        <f t="shared" ca="1" si="0"/>
        <v>ALI BIKRIH</v>
      </c>
      <c r="C4" s="3" t="str">
        <f t="shared" ca="1" si="0"/>
        <v>0096718446</v>
      </c>
      <c r="D4" s="4" t="s">
        <v>266</v>
      </c>
      <c r="E4" s="5">
        <v>82</v>
      </c>
      <c r="F4" s="5"/>
      <c r="G4" s="5"/>
      <c r="H4" s="5">
        <v>84</v>
      </c>
      <c r="I4" s="5">
        <v>88</v>
      </c>
      <c r="J4" s="4" t="s">
        <v>267</v>
      </c>
      <c r="K4" s="5">
        <v>86</v>
      </c>
      <c r="L4" s="5"/>
      <c r="M4" s="5"/>
      <c r="N4" s="5">
        <v>90</v>
      </c>
      <c r="O4" s="5">
        <v>78</v>
      </c>
      <c r="P4" s="4" t="s">
        <v>268</v>
      </c>
      <c r="Q4" s="5">
        <v>90</v>
      </c>
      <c r="R4" s="5"/>
      <c r="S4" s="5"/>
      <c r="T4" s="5">
        <v>88</v>
      </c>
      <c r="U4" s="5">
        <v>86</v>
      </c>
      <c r="V4" s="4" t="s">
        <v>265</v>
      </c>
      <c r="W4" s="5">
        <v>90</v>
      </c>
      <c r="X4" s="5"/>
      <c r="Y4" s="5"/>
      <c r="Z4" s="5">
        <v>80</v>
      </c>
      <c r="AA4" s="5">
        <v>89</v>
      </c>
      <c r="AB4" s="4"/>
      <c r="AC4" s="5"/>
      <c r="AD4" s="5"/>
      <c r="AE4" s="5"/>
      <c r="AF4" s="5"/>
      <c r="AG4" s="5"/>
      <c r="AH4" s="4"/>
      <c r="AI4" s="5"/>
      <c r="AJ4" s="5"/>
      <c r="AK4" s="5"/>
      <c r="AL4" s="5"/>
      <c r="AM4" s="5"/>
      <c r="AN4" s="6"/>
      <c r="AO4" s="5"/>
      <c r="AP4" s="5"/>
      <c r="AQ4" s="5"/>
      <c r="AR4" s="5"/>
      <c r="AS4" s="5"/>
      <c r="AT4" s="4"/>
      <c r="AU4" s="5"/>
      <c r="AV4" s="5"/>
      <c r="AW4" s="5"/>
      <c r="AX4" s="5"/>
      <c r="AY4" s="5"/>
      <c r="AZ4" s="4"/>
      <c r="BA4" s="5"/>
      <c r="BB4" s="5"/>
      <c r="BC4" s="5"/>
      <c r="BD4" s="5"/>
      <c r="BE4" s="5"/>
      <c r="BF4" s="4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6">
        <f t="shared" ref="CP4:CP32" si="2">IFERROR(MAX(CQ4:CR4),"")</f>
        <v>87</v>
      </c>
      <c r="CQ4" s="10">
        <f t="shared" ref="CQ4:CU26" si="3">IFERROR(AVERAGEIF($D$2:$CO$2,CQ$2,$D4:$CO4),"")</f>
        <v>87</v>
      </c>
      <c r="CR4" s="10" t="str">
        <f t="shared" si="1"/>
        <v/>
      </c>
      <c r="CS4" s="10" t="str">
        <f t="shared" si="1"/>
        <v/>
      </c>
      <c r="CT4" s="10">
        <f t="shared" si="1"/>
        <v>85.5</v>
      </c>
      <c r="CU4" s="10">
        <f t="shared" si="1"/>
        <v>85.25</v>
      </c>
      <c r="CV4" s="21">
        <f t="shared" ref="CV4:CV32" si="4">IF(COUNT(E4:F4),MAX(E4:F4),"")</f>
        <v>82</v>
      </c>
      <c r="CW4" s="21">
        <f t="shared" ref="CW4:CW32" si="5">IF(COUNT(K4:L4),MAX(K4:L4),"")</f>
        <v>86</v>
      </c>
      <c r="CX4" s="22">
        <f t="shared" ref="CX4:CX32" si="6">IF(COUNT(Q4:R4),MAX(Q4:R4),"")</f>
        <v>90</v>
      </c>
      <c r="CY4" s="22">
        <f t="shared" ref="CY4:CY32" si="7">IF(COUNT(W4:X4),MAX(W4:X4),"")</f>
        <v>90</v>
      </c>
      <c r="CZ4" s="22" t="str">
        <f t="shared" ref="CZ4:CZ32" si="8">IF(COUNT(AC4:AD4),MAX(AC4:AD4),"")</f>
        <v/>
      </c>
      <c r="DA4" s="23" t="str">
        <f t="shared" ref="DA4:DA32" si="9">IF(COUNT(AI4:AJ4),MAX(AI4:AJ4),"")</f>
        <v/>
      </c>
      <c r="DB4" s="23" t="str">
        <f t="shared" ref="DB4:DB32" si="10">IF(COUNT(AO4:AP4),MAX(AO4:AP4),"")</f>
        <v/>
      </c>
      <c r="DC4" s="23" t="str">
        <f t="shared" ref="DC4:DC32" si="11">IF(COUNT(AU4:AV4),MAX(AU4:AV4),"")</f>
        <v/>
      </c>
      <c r="DD4" s="23" t="str">
        <f t="shared" ref="DD4:DD32" si="12">IF(COUNT(BA4:BB4),MAX(BA4:BB4),"")</f>
        <v/>
      </c>
      <c r="DE4" s="23" t="str">
        <f t="shared" ref="DE4:DE32" si="13">IF(COUNT(BG4:BH4),MAX(BG4:BH4),"")</f>
        <v/>
      </c>
      <c r="DF4" s="23" t="str">
        <f t="shared" ref="DF4:DF32" si="14">IF(COUNT(BM4:BN4),MAX(BM4:BN4),"")</f>
        <v/>
      </c>
      <c r="DG4" s="23" t="str">
        <f t="shared" ref="DG4:DG32" si="15">IF(COUNT(BS4:BT4),MAX(BS4:BT4),"")</f>
        <v/>
      </c>
      <c r="DH4" s="23" t="str">
        <f t="shared" ref="DH4:DH32" si="16">IF(COUNT(BY4:BZ4),MAX(BY4:BZ4),"")</f>
        <v/>
      </c>
      <c r="DI4" s="23" t="str">
        <f t="shared" ref="DI4:DI32" si="17">IF(COUNT(CE4:CF4),MAX(CE4:CF4),"")</f>
        <v/>
      </c>
      <c r="DJ4" s="23" t="str">
        <f t="shared" ref="DJ4:DJ32" si="18">IF(COUNT(CK4:CL4),MAX(CK4:CL4),"")</f>
        <v/>
      </c>
      <c r="DK4" s="23" t="str">
        <f t="shared" ref="DK4:DK32" si="19">IFERROR(INDEX($CV$2:$DJ$2,,MATCH(MAX($CV4:$DJ4),$CV4:$DJ4,0)),"")</f>
        <v>Tari kreasi daerah</v>
      </c>
      <c r="DL4" s="23" t="str">
        <f t="shared" ref="DL4:DL32" si="20">IFERROR(INDEX($CV$2:$DJ$2,,MATCH(MIN($CV4:$DJ4),$CV4:$DJ4,0)),"")</f>
        <v>Reklame</v>
      </c>
      <c r="DM4" s="31" t="str">
        <f>IF(DK4="","",LOOKUP(MAX($CV4:$DJ4),KKM!$C$11:$C$14,KKM!$E$11:$E$14)&amp;" "&amp;SBDP!DK4&amp;"; "&amp;LOOKUP(MIN(SBDP!CV4:DJ4),KKM!$C$11:$C$14,KKM!$E$11:$E$14)&amp;" "&amp;SBDP!DL4)</f>
        <v>Memiliki kemampuan yang sangat baik dalam  Tari kreasi daerah; Memiliki kemampuan yang baik dalam  Reklame</v>
      </c>
      <c r="DO4" s="9">
        <f t="shared" ref="DO4:DO32" si="21">IF(COUNT(G4:I4),AVERAGE(G4:I4),"")</f>
        <v>86</v>
      </c>
      <c r="DP4" s="9">
        <f t="shared" ref="DP4:DP32" si="22">IF(DP$2="","",AVERAGE(M4:O4))</f>
        <v>84</v>
      </c>
      <c r="DQ4" s="9">
        <f t="shared" ref="DQ4:DQ32" si="23">IF(DQ$2="","",AVERAGE(S4:U4))</f>
        <v>87</v>
      </c>
      <c r="DR4" s="9">
        <f t="shared" ref="DR4:DR32" si="24">IF(DR$2="","",AVERAGE(Y4:AA4))</f>
        <v>84.5</v>
      </c>
      <c r="DS4" s="9" t="str">
        <f t="shared" ref="DS4:DS32" si="25">IF(DS$2="","",AVERAGE(AE4:AG4))</f>
        <v/>
      </c>
      <c r="DT4" s="9" t="str">
        <f t="shared" ref="DT4:DT32" si="26">IF(DT$2="","",IFERROR(AVERAGE(AK4:AM4),""))</f>
        <v/>
      </c>
      <c r="DU4" s="9" t="str">
        <f t="shared" ref="DU4:DU32" si="27">IF(DU$2="","",IFERROR(AVERAGE(AQ4:AS4),""))</f>
        <v/>
      </c>
      <c r="DV4" s="9" t="str">
        <f t="shared" ref="DV4:DV32" si="28">IF(DV$2="","",IFERROR(AVERAGE(AW4:AY4),""))</f>
        <v/>
      </c>
      <c r="DW4" s="9" t="str">
        <f t="shared" ref="DW4:DW32" si="29">IFERROR(AVERAGE(BC4:BE4),"")</f>
        <v/>
      </c>
      <c r="DX4" s="9" t="str">
        <f t="shared" ref="DX4:DX32" si="30">IFERROR(AVERAGE(BI4:BK4),"")</f>
        <v/>
      </c>
      <c r="DY4" s="9" t="str">
        <f t="shared" ref="DY4:DY32" si="31">IFERROR(AVERAGE(BO4:BQ4),"")</f>
        <v/>
      </c>
      <c r="DZ4" s="9" t="str">
        <f t="shared" ref="DZ4:DZ32" si="32">IFERROR(AVERAGE(BU4:BW4),"")</f>
        <v/>
      </c>
      <c r="EA4" s="9" t="str">
        <f t="shared" ref="EA4:EA32" si="33">IFERROR(AVERAGE(CA4:CC4),"")</f>
        <v/>
      </c>
      <c r="EB4" s="9" t="str">
        <f t="shared" ref="EB4:EB32" si="34">IFERROR(AVERAGE(CG4:CI4),"")</f>
        <v/>
      </c>
      <c r="EC4" s="9" t="str">
        <f t="shared" ref="EC4:EC32" si="35">IFERROR(AVERAGE(CM4:CO4),"")</f>
        <v/>
      </c>
      <c r="ED4" s="9" t="str">
        <f t="shared" ref="ED4:ED32" si="36">IFERROR(INDEX($DO$2:$EC$2,,MATCH(MAX($DO4:$EC4),$DO4:$EC4,0)),"")</f>
        <v>Tari kreasi daerah</v>
      </c>
      <c r="EE4" s="9" t="str">
        <f t="shared" ref="EE4:EE32" si="37">IFERROR(INDEX($DO$2:$EC$2,,MATCH(MIN($DO4:$EC4),$DO4:$EC4,0)),"")</f>
        <v>Interval nada</v>
      </c>
      <c r="EF4" s="31" t="str">
        <f>IFERROR(LOOKUP(MAX($DO4:$EC4),KKM!$C$11:$C$14,KKM!$F$11:$F$14),"")&amp;SBDP!ED4&amp;"; "&amp;IFERROR(LOOKUP(MIN($DO4:$EC4),KKM!$C$11:$C$14,KKM!$F$11:$F$14),"")&amp;SBDP!EE4</f>
        <v>Terampil dalam Tari kreasi daerah; Terampil dalam Interval nada</v>
      </c>
    </row>
    <row r="5" spans="1:136" x14ac:dyDescent="0.25">
      <c r="A5" s="2">
        <v>3</v>
      </c>
      <c r="B5" s="3" t="str">
        <f t="shared" ca="1" si="0"/>
        <v>ANIES KALEELA</v>
      </c>
      <c r="C5" s="3" t="str">
        <f t="shared" ca="1" si="0"/>
        <v>0084872709</v>
      </c>
      <c r="D5" s="4" t="s">
        <v>266</v>
      </c>
      <c r="E5" s="5">
        <v>78</v>
      </c>
      <c r="F5" s="5"/>
      <c r="G5" s="5"/>
      <c r="H5" s="5">
        <v>79</v>
      </c>
      <c r="I5" s="5">
        <v>79</v>
      </c>
      <c r="J5" s="4" t="s">
        <v>267</v>
      </c>
      <c r="K5" s="5">
        <v>84</v>
      </c>
      <c r="L5" s="5"/>
      <c r="M5" s="5"/>
      <c r="N5" s="5">
        <v>80</v>
      </c>
      <c r="O5" s="5">
        <v>80</v>
      </c>
      <c r="P5" s="4" t="s">
        <v>268</v>
      </c>
      <c r="Q5" s="5">
        <v>78</v>
      </c>
      <c r="R5" s="5"/>
      <c r="S5" s="5"/>
      <c r="T5" s="5">
        <v>77</v>
      </c>
      <c r="U5" s="5">
        <v>90</v>
      </c>
      <c r="V5" s="4" t="s">
        <v>265</v>
      </c>
      <c r="W5" s="5">
        <v>80</v>
      </c>
      <c r="X5" s="5"/>
      <c r="Y5" s="5"/>
      <c r="Z5" s="5">
        <v>78</v>
      </c>
      <c r="AA5" s="5">
        <v>81</v>
      </c>
      <c r="AB5" s="4"/>
      <c r="AC5" s="5"/>
      <c r="AD5" s="5"/>
      <c r="AE5" s="5"/>
      <c r="AF5" s="5"/>
      <c r="AG5" s="5"/>
      <c r="AH5" s="4"/>
      <c r="AI5" s="5"/>
      <c r="AJ5" s="5"/>
      <c r="AK5" s="5"/>
      <c r="AL5" s="5"/>
      <c r="AM5" s="5"/>
      <c r="AN5" s="6"/>
      <c r="AO5" s="5"/>
      <c r="AP5" s="5"/>
      <c r="AQ5" s="5"/>
      <c r="AR5" s="5"/>
      <c r="AS5" s="5"/>
      <c r="AT5" s="4"/>
      <c r="AU5" s="5"/>
      <c r="AV5" s="5"/>
      <c r="AW5" s="5"/>
      <c r="AX5" s="5"/>
      <c r="AY5" s="5"/>
      <c r="AZ5" s="4"/>
      <c r="BA5" s="5"/>
      <c r="BB5" s="5"/>
      <c r="BC5" s="5"/>
      <c r="BD5" s="5"/>
      <c r="BE5" s="5"/>
      <c r="BF5" s="4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6">
        <f t="shared" si="2"/>
        <v>80</v>
      </c>
      <c r="CQ5" s="10">
        <f t="shared" si="3"/>
        <v>80</v>
      </c>
      <c r="CR5" s="10" t="str">
        <f t="shared" si="1"/>
        <v/>
      </c>
      <c r="CS5" s="10" t="str">
        <f t="shared" si="1"/>
        <v/>
      </c>
      <c r="CT5" s="10">
        <f t="shared" si="1"/>
        <v>78.5</v>
      </c>
      <c r="CU5" s="10">
        <f t="shared" si="1"/>
        <v>82.5</v>
      </c>
      <c r="CV5" s="21">
        <f t="shared" si="4"/>
        <v>78</v>
      </c>
      <c r="CW5" s="21">
        <f t="shared" si="5"/>
        <v>84</v>
      </c>
      <c r="CX5" s="22">
        <f t="shared" si="6"/>
        <v>78</v>
      </c>
      <c r="CY5" s="22">
        <f t="shared" si="7"/>
        <v>80</v>
      </c>
      <c r="CZ5" s="22" t="str">
        <f t="shared" si="8"/>
        <v/>
      </c>
      <c r="DA5" s="23" t="str">
        <f t="shared" si="9"/>
        <v/>
      </c>
      <c r="DB5" s="23" t="str">
        <f t="shared" si="10"/>
        <v/>
      </c>
      <c r="DC5" s="23" t="str">
        <f t="shared" si="11"/>
        <v/>
      </c>
      <c r="DD5" s="23" t="str">
        <f t="shared" si="12"/>
        <v/>
      </c>
      <c r="DE5" s="23" t="str">
        <f t="shared" si="13"/>
        <v/>
      </c>
      <c r="DF5" s="23" t="str">
        <f t="shared" si="14"/>
        <v/>
      </c>
      <c r="DG5" s="23" t="str">
        <f t="shared" si="15"/>
        <v/>
      </c>
      <c r="DH5" s="23" t="str">
        <f t="shared" si="16"/>
        <v/>
      </c>
      <c r="DI5" s="23" t="str">
        <f t="shared" si="17"/>
        <v/>
      </c>
      <c r="DJ5" s="23" t="str">
        <f t="shared" si="18"/>
        <v/>
      </c>
      <c r="DK5" s="23" t="str">
        <f t="shared" si="19"/>
        <v>Interval nada</v>
      </c>
      <c r="DL5" s="23" t="str">
        <f t="shared" si="20"/>
        <v>Reklame</v>
      </c>
      <c r="DM5" s="31" t="str">
        <f>IF(DK5="","",LOOKUP(MAX($CV5:$DJ5),KKM!$C$11:$C$14,KKM!$E$11:$E$14)&amp;" "&amp;SBDP!DK5&amp;"; "&amp;LOOKUP(MIN(SBDP!CV5:DJ5),KKM!$C$11:$C$14,KKM!$E$11:$E$14)&amp;" "&amp;SBDP!DL5)</f>
        <v>Memiliki kemampuan yang baik dalam  Interval nada; Memiliki kemampuan yang cukup baik dalam  Reklame</v>
      </c>
      <c r="DO5" s="9">
        <f t="shared" si="21"/>
        <v>79</v>
      </c>
      <c r="DP5" s="9">
        <f t="shared" si="22"/>
        <v>80</v>
      </c>
      <c r="DQ5" s="9">
        <f t="shared" si="23"/>
        <v>83.5</v>
      </c>
      <c r="DR5" s="9">
        <f t="shared" si="24"/>
        <v>79.5</v>
      </c>
      <c r="DS5" s="9" t="str">
        <f t="shared" si="25"/>
        <v/>
      </c>
      <c r="DT5" s="9" t="str">
        <f t="shared" si="26"/>
        <v/>
      </c>
      <c r="DU5" s="9" t="str">
        <f t="shared" si="27"/>
        <v/>
      </c>
      <c r="DV5" s="9" t="str">
        <f t="shared" si="28"/>
        <v/>
      </c>
      <c r="DW5" s="9" t="str">
        <f t="shared" si="29"/>
        <v/>
      </c>
      <c r="DX5" s="9" t="str">
        <f t="shared" si="30"/>
        <v/>
      </c>
      <c r="DY5" s="9" t="str">
        <f t="shared" si="31"/>
        <v/>
      </c>
      <c r="DZ5" s="9" t="str">
        <f t="shared" si="32"/>
        <v/>
      </c>
      <c r="EA5" s="9" t="str">
        <f t="shared" si="33"/>
        <v/>
      </c>
      <c r="EB5" s="9" t="str">
        <f t="shared" si="34"/>
        <v/>
      </c>
      <c r="EC5" s="9" t="str">
        <f t="shared" si="35"/>
        <v/>
      </c>
      <c r="ED5" s="9" t="str">
        <f t="shared" si="36"/>
        <v>Tari kreasi daerah</v>
      </c>
      <c r="EE5" s="9" t="str">
        <f t="shared" si="37"/>
        <v>Reklame</v>
      </c>
      <c r="EF5" s="31" t="str">
        <f>IFERROR(LOOKUP(MAX($DO5:$EC5),KKM!$C$11:$C$14,KKM!$F$11:$F$14),"")&amp;SBDP!ED5&amp;"; "&amp;IFERROR(LOOKUP(MIN($DO5:$EC5),KKM!$C$11:$C$14,KKM!$F$11:$F$14),"")&amp;SBDP!EE5</f>
        <v>Terampil dalam Tari kreasi daerah; Cukup terampil dalam Reklame</v>
      </c>
    </row>
    <row r="6" spans="1:136" ht="31.5" x14ac:dyDescent="0.25">
      <c r="A6" s="2">
        <v>4</v>
      </c>
      <c r="B6" s="3" t="str">
        <f t="shared" ca="1" si="0"/>
        <v>DEDI</v>
      </c>
      <c r="C6" s="3" t="str">
        <f t="shared" ca="1" si="0"/>
        <v>0077915208</v>
      </c>
      <c r="D6" s="4" t="s">
        <v>266</v>
      </c>
      <c r="E6" s="5">
        <v>75</v>
      </c>
      <c r="F6" s="5"/>
      <c r="G6" s="5"/>
      <c r="H6" s="5">
        <v>79</v>
      </c>
      <c r="I6" s="5">
        <v>80</v>
      </c>
      <c r="J6" s="4" t="s">
        <v>267</v>
      </c>
      <c r="K6" s="5">
        <v>76</v>
      </c>
      <c r="L6" s="5"/>
      <c r="M6" s="5"/>
      <c r="N6" s="5">
        <v>89</v>
      </c>
      <c r="O6" s="5">
        <v>87</v>
      </c>
      <c r="P6" s="4" t="s">
        <v>268</v>
      </c>
      <c r="Q6" s="5">
        <v>88</v>
      </c>
      <c r="R6" s="5"/>
      <c r="S6" s="5"/>
      <c r="T6" s="5">
        <v>77</v>
      </c>
      <c r="U6" s="5">
        <v>83</v>
      </c>
      <c r="V6" s="4" t="s">
        <v>265</v>
      </c>
      <c r="W6" s="5">
        <v>77</v>
      </c>
      <c r="X6" s="5"/>
      <c r="Y6" s="5"/>
      <c r="Z6" s="5">
        <v>79</v>
      </c>
      <c r="AA6" s="5">
        <v>81</v>
      </c>
      <c r="AB6" s="4"/>
      <c r="AC6" s="5"/>
      <c r="AD6" s="5"/>
      <c r="AE6" s="5"/>
      <c r="AF6" s="5"/>
      <c r="AG6" s="5"/>
      <c r="AH6" s="4"/>
      <c r="AI6" s="5"/>
      <c r="AJ6" s="5"/>
      <c r="AK6" s="5"/>
      <c r="AL6" s="5"/>
      <c r="AM6" s="5"/>
      <c r="AN6" s="6"/>
      <c r="AO6" s="5"/>
      <c r="AP6" s="5"/>
      <c r="AQ6" s="5"/>
      <c r="AR6" s="5"/>
      <c r="AS6" s="5"/>
      <c r="AT6" s="4"/>
      <c r="AU6" s="5"/>
      <c r="AV6" s="5"/>
      <c r="AW6" s="5"/>
      <c r="AX6" s="5"/>
      <c r="AY6" s="5"/>
      <c r="AZ6" s="4"/>
      <c r="BA6" s="5"/>
      <c r="BB6" s="5"/>
      <c r="BC6" s="5"/>
      <c r="BD6" s="5"/>
      <c r="BE6" s="5"/>
      <c r="BF6" s="4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6">
        <f t="shared" si="2"/>
        <v>79</v>
      </c>
      <c r="CQ6" s="10">
        <f t="shared" si="3"/>
        <v>79</v>
      </c>
      <c r="CR6" s="10" t="str">
        <f t="shared" si="1"/>
        <v/>
      </c>
      <c r="CS6" s="10" t="str">
        <f t="shared" si="1"/>
        <v/>
      </c>
      <c r="CT6" s="10">
        <f t="shared" si="1"/>
        <v>81</v>
      </c>
      <c r="CU6" s="10">
        <f t="shared" si="1"/>
        <v>82.75</v>
      </c>
      <c r="CV6" s="21">
        <f t="shared" si="4"/>
        <v>75</v>
      </c>
      <c r="CW6" s="21">
        <f t="shared" si="5"/>
        <v>76</v>
      </c>
      <c r="CX6" s="22">
        <f t="shared" si="6"/>
        <v>88</v>
      </c>
      <c r="CY6" s="22">
        <f t="shared" si="7"/>
        <v>77</v>
      </c>
      <c r="CZ6" s="22" t="str">
        <f t="shared" si="8"/>
        <v/>
      </c>
      <c r="DA6" s="23" t="str">
        <f t="shared" si="9"/>
        <v/>
      </c>
      <c r="DB6" s="23" t="str">
        <f t="shared" si="10"/>
        <v/>
      </c>
      <c r="DC6" s="23" t="str">
        <f t="shared" si="11"/>
        <v/>
      </c>
      <c r="DD6" s="23" t="str">
        <f t="shared" si="12"/>
        <v/>
      </c>
      <c r="DE6" s="23" t="str">
        <f t="shared" si="13"/>
        <v/>
      </c>
      <c r="DF6" s="23" t="str">
        <f t="shared" si="14"/>
        <v/>
      </c>
      <c r="DG6" s="23" t="str">
        <f t="shared" si="15"/>
        <v/>
      </c>
      <c r="DH6" s="23" t="str">
        <f t="shared" si="16"/>
        <v/>
      </c>
      <c r="DI6" s="23" t="str">
        <f t="shared" si="17"/>
        <v/>
      </c>
      <c r="DJ6" s="23" t="str">
        <f t="shared" si="18"/>
        <v/>
      </c>
      <c r="DK6" s="23" t="str">
        <f t="shared" si="19"/>
        <v>Tari kreasi daerah</v>
      </c>
      <c r="DL6" s="23" t="str">
        <f t="shared" si="20"/>
        <v>Reklame</v>
      </c>
      <c r="DM6" s="31" t="str">
        <f>IF(DK6="","",LOOKUP(MAX($CV6:$DJ6),KKM!$C$11:$C$14,KKM!$E$11:$E$14)&amp;" "&amp;SBDP!DK6&amp;"; "&amp;LOOKUP(MIN(SBDP!CV6:DJ6),KKM!$C$11:$C$14,KKM!$E$11:$E$14)&amp;" "&amp;SBDP!DL6)</f>
        <v>Memiliki kemampuan yang baik dalam  Tari kreasi daerah; Memiliki kemampuan yang cukup baik dalam  Reklame</v>
      </c>
      <c r="DO6" s="9">
        <f t="shared" si="21"/>
        <v>79.5</v>
      </c>
      <c r="DP6" s="9">
        <f t="shared" si="22"/>
        <v>88</v>
      </c>
      <c r="DQ6" s="9">
        <f t="shared" si="23"/>
        <v>80</v>
      </c>
      <c r="DR6" s="9">
        <f t="shared" si="24"/>
        <v>80</v>
      </c>
      <c r="DS6" s="9" t="str">
        <f t="shared" si="25"/>
        <v/>
      </c>
      <c r="DT6" s="9" t="str">
        <f t="shared" si="26"/>
        <v/>
      </c>
      <c r="DU6" s="9" t="str">
        <f t="shared" si="27"/>
        <v/>
      </c>
      <c r="DV6" s="9" t="str">
        <f t="shared" si="28"/>
        <v/>
      </c>
      <c r="DW6" s="9" t="str">
        <f t="shared" si="29"/>
        <v/>
      </c>
      <c r="DX6" s="9" t="str">
        <f t="shared" si="30"/>
        <v/>
      </c>
      <c r="DY6" s="9" t="str">
        <f t="shared" si="31"/>
        <v/>
      </c>
      <c r="DZ6" s="9" t="str">
        <f t="shared" si="32"/>
        <v/>
      </c>
      <c r="EA6" s="9" t="str">
        <f t="shared" si="33"/>
        <v/>
      </c>
      <c r="EB6" s="9" t="str">
        <f t="shared" si="34"/>
        <v/>
      </c>
      <c r="EC6" s="9" t="str">
        <f t="shared" si="35"/>
        <v/>
      </c>
      <c r="ED6" s="9" t="str">
        <f t="shared" si="36"/>
        <v>Interval nada</v>
      </c>
      <c r="EE6" s="9" t="str">
        <f t="shared" si="37"/>
        <v>Reklame</v>
      </c>
      <c r="EF6" s="31" t="str">
        <f>IFERROR(LOOKUP(MAX($DO6:$EC6),KKM!$C$11:$C$14,KKM!$F$11:$F$14),"")&amp;SBDP!ED6&amp;"; "&amp;IFERROR(LOOKUP(MIN($DO6:$EC6),KKM!$C$11:$C$14,KKM!$F$11:$F$14),"")&amp;SBDP!EE6</f>
        <v>Terampil dalam Interval nada; Cukup terampil dalam Reklame</v>
      </c>
    </row>
    <row r="7" spans="1:136" x14ac:dyDescent="0.25">
      <c r="A7" s="2">
        <v>5</v>
      </c>
      <c r="B7" s="3" t="str">
        <f t="shared" ca="1" si="0"/>
        <v>DESWITA MAHARANI</v>
      </c>
      <c r="C7" s="3" t="str">
        <f t="shared" ca="1" si="0"/>
        <v>0093819661</v>
      </c>
      <c r="D7" s="4" t="s">
        <v>266</v>
      </c>
      <c r="E7" s="5">
        <v>85</v>
      </c>
      <c r="F7" s="5"/>
      <c r="G7" s="5"/>
      <c r="H7" s="5">
        <v>76</v>
      </c>
      <c r="I7" s="5">
        <v>77</v>
      </c>
      <c r="J7" s="4" t="s">
        <v>267</v>
      </c>
      <c r="K7" s="5">
        <v>80</v>
      </c>
      <c r="L7" s="5"/>
      <c r="M7" s="5"/>
      <c r="N7" s="5">
        <v>83</v>
      </c>
      <c r="O7" s="5">
        <v>84</v>
      </c>
      <c r="P7" s="4" t="s">
        <v>268</v>
      </c>
      <c r="Q7" s="5">
        <v>83</v>
      </c>
      <c r="R7" s="5"/>
      <c r="S7" s="5"/>
      <c r="T7" s="5">
        <v>82</v>
      </c>
      <c r="U7" s="5">
        <v>75</v>
      </c>
      <c r="V7" s="4" t="s">
        <v>265</v>
      </c>
      <c r="W7" s="5">
        <v>83</v>
      </c>
      <c r="X7" s="5"/>
      <c r="Y7" s="5"/>
      <c r="Z7" s="5">
        <v>80</v>
      </c>
      <c r="AA7" s="5">
        <v>88</v>
      </c>
      <c r="AB7" s="4"/>
      <c r="AC7" s="5"/>
      <c r="AD7" s="5"/>
      <c r="AE7" s="5"/>
      <c r="AF7" s="5"/>
      <c r="AG7" s="5"/>
      <c r="AH7" s="4"/>
      <c r="AI7" s="5"/>
      <c r="AJ7" s="5"/>
      <c r="AK7" s="5"/>
      <c r="AL7" s="5"/>
      <c r="AM7" s="5"/>
      <c r="AN7" s="6"/>
      <c r="AO7" s="5"/>
      <c r="AP7" s="5"/>
      <c r="AQ7" s="5"/>
      <c r="AR7" s="5"/>
      <c r="AS7" s="5"/>
      <c r="AT7" s="4"/>
      <c r="AU7" s="5"/>
      <c r="AV7" s="5"/>
      <c r="AW7" s="5"/>
      <c r="AX7" s="5"/>
      <c r="AY7" s="5"/>
      <c r="AZ7" s="4"/>
      <c r="BA7" s="5"/>
      <c r="BB7" s="5"/>
      <c r="BC7" s="5"/>
      <c r="BD7" s="5"/>
      <c r="BE7" s="5"/>
      <c r="BF7" s="4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6">
        <f t="shared" si="2"/>
        <v>82.75</v>
      </c>
      <c r="CQ7" s="10">
        <f t="shared" si="3"/>
        <v>82.75</v>
      </c>
      <c r="CR7" s="10" t="str">
        <f t="shared" si="1"/>
        <v/>
      </c>
      <c r="CS7" s="10" t="str">
        <f t="shared" si="1"/>
        <v/>
      </c>
      <c r="CT7" s="10">
        <f t="shared" si="1"/>
        <v>80.25</v>
      </c>
      <c r="CU7" s="10">
        <f t="shared" si="1"/>
        <v>81</v>
      </c>
      <c r="CV7" s="21">
        <f t="shared" si="4"/>
        <v>85</v>
      </c>
      <c r="CW7" s="21">
        <f t="shared" si="5"/>
        <v>80</v>
      </c>
      <c r="CX7" s="22">
        <f t="shared" si="6"/>
        <v>83</v>
      </c>
      <c r="CY7" s="22">
        <f t="shared" si="7"/>
        <v>83</v>
      </c>
      <c r="CZ7" s="22" t="str">
        <f t="shared" si="8"/>
        <v/>
      </c>
      <c r="DA7" s="23" t="str">
        <f t="shared" si="9"/>
        <v/>
      </c>
      <c r="DB7" s="23" t="str">
        <f t="shared" si="10"/>
        <v/>
      </c>
      <c r="DC7" s="23" t="str">
        <f t="shared" si="11"/>
        <v/>
      </c>
      <c r="DD7" s="23" t="str">
        <f t="shared" si="12"/>
        <v/>
      </c>
      <c r="DE7" s="23" t="str">
        <f t="shared" si="13"/>
        <v/>
      </c>
      <c r="DF7" s="23" t="str">
        <f t="shared" si="14"/>
        <v/>
      </c>
      <c r="DG7" s="23" t="str">
        <f t="shared" si="15"/>
        <v/>
      </c>
      <c r="DH7" s="23" t="str">
        <f t="shared" si="16"/>
        <v/>
      </c>
      <c r="DI7" s="23" t="str">
        <f t="shared" si="17"/>
        <v/>
      </c>
      <c r="DJ7" s="23" t="str">
        <f t="shared" si="18"/>
        <v/>
      </c>
      <c r="DK7" s="23" t="str">
        <f t="shared" si="19"/>
        <v>Reklame</v>
      </c>
      <c r="DL7" s="23" t="str">
        <f t="shared" si="20"/>
        <v>Interval nada</v>
      </c>
      <c r="DM7" s="31" t="str">
        <f>IF(DK7="","",LOOKUP(MAX($CV7:$DJ7),KKM!$C$11:$C$14,KKM!$E$11:$E$14)&amp;" "&amp;SBDP!DK7&amp;"; "&amp;LOOKUP(MIN(SBDP!CV7:DJ7),KKM!$C$11:$C$14,KKM!$E$11:$E$14)&amp;" "&amp;SBDP!DL7)</f>
        <v>Memiliki kemampuan yang baik dalam  Reklame; Memiliki kemampuan yang baik dalam  Interval nada</v>
      </c>
      <c r="DO7" s="9">
        <f t="shared" si="21"/>
        <v>76.5</v>
      </c>
      <c r="DP7" s="9">
        <f t="shared" si="22"/>
        <v>83.5</v>
      </c>
      <c r="DQ7" s="9">
        <f t="shared" si="23"/>
        <v>78.5</v>
      </c>
      <c r="DR7" s="9">
        <f t="shared" si="24"/>
        <v>84</v>
      </c>
      <c r="DS7" s="9" t="str">
        <f t="shared" si="25"/>
        <v/>
      </c>
      <c r="DT7" s="9" t="str">
        <f t="shared" si="26"/>
        <v/>
      </c>
      <c r="DU7" s="9" t="str">
        <f t="shared" si="27"/>
        <v/>
      </c>
      <c r="DV7" s="9" t="str">
        <f t="shared" si="28"/>
        <v/>
      </c>
      <c r="DW7" s="9" t="str">
        <f t="shared" si="29"/>
        <v/>
      </c>
      <c r="DX7" s="9" t="str">
        <f t="shared" si="30"/>
        <v/>
      </c>
      <c r="DY7" s="9" t="str">
        <f t="shared" si="31"/>
        <v/>
      </c>
      <c r="DZ7" s="9" t="str">
        <f t="shared" si="32"/>
        <v/>
      </c>
      <c r="EA7" s="9" t="str">
        <f t="shared" si="33"/>
        <v/>
      </c>
      <c r="EB7" s="9" t="str">
        <f t="shared" si="34"/>
        <v/>
      </c>
      <c r="EC7" s="9" t="str">
        <f t="shared" si="35"/>
        <v/>
      </c>
      <c r="ED7" s="9" t="str">
        <f t="shared" si="36"/>
        <v>patung</v>
      </c>
      <c r="EE7" s="9" t="str">
        <f t="shared" si="37"/>
        <v>Reklame</v>
      </c>
      <c r="EF7" s="31" t="str">
        <f>IFERROR(LOOKUP(MAX($DO7:$EC7),KKM!$C$11:$C$14,KKM!$F$11:$F$14),"")&amp;SBDP!ED7&amp;"; "&amp;IFERROR(LOOKUP(MIN($DO7:$EC7),KKM!$C$11:$C$14,KKM!$F$11:$F$14),"")&amp;SBDP!EE7</f>
        <v>Terampil dalam patung; Cukup terampil dalam Reklame</v>
      </c>
    </row>
    <row r="8" spans="1:136" ht="31.5" x14ac:dyDescent="0.25">
      <c r="A8" s="2">
        <v>6</v>
      </c>
      <c r="B8" s="3" t="str">
        <f t="shared" ca="1" si="0"/>
        <v>DIMAZ RADITHYA SHARIQUE</v>
      </c>
      <c r="C8" s="3" t="str">
        <f t="shared" ca="1" si="0"/>
        <v>0091258806</v>
      </c>
      <c r="D8" s="4" t="s">
        <v>266</v>
      </c>
      <c r="E8" s="5">
        <v>77</v>
      </c>
      <c r="F8" s="5"/>
      <c r="G8" s="5"/>
      <c r="H8" s="5">
        <v>81</v>
      </c>
      <c r="I8" s="5">
        <v>86</v>
      </c>
      <c r="J8" s="4" t="s">
        <v>267</v>
      </c>
      <c r="K8" s="5">
        <v>76</v>
      </c>
      <c r="L8" s="5"/>
      <c r="M8" s="5"/>
      <c r="N8" s="5">
        <v>82</v>
      </c>
      <c r="O8" s="5">
        <v>88</v>
      </c>
      <c r="P8" s="4" t="s">
        <v>268</v>
      </c>
      <c r="Q8" s="5">
        <v>83</v>
      </c>
      <c r="R8" s="5"/>
      <c r="S8" s="5"/>
      <c r="T8" s="5">
        <v>75</v>
      </c>
      <c r="U8" s="5">
        <v>86</v>
      </c>
      <c r="V8" s="4" t="s">
        <v>265</v>
      </c>
      <c r="W8" s="5">
        <v>82</v>
      </c>
      <c r="X8" s="5"/>
      <c r="Y8" s="5"/>
      <c r="Z8" s="5">
        <v>81</v>
      </c>
      <c r="AA8" s="5">
        <v>81</v>
      </c>
      <c r="AB8" s="4"/>
      <c r="AC8" s="5"/>
      <c r="AD8" s="5"/>
      <c r="AE8" s="5"/>
      <c r="AF8" s="5"/>
      <c r="AG8" s="5"/>
      <c r="AH8" s="4"/>
      <c r="AI8" s="5"/>
      <c r="AJ8" s="5"/>
      <c r="AK8" s="5"/>
      <c r="AL8" s="5"/>
      <c r="AM8" s="5"/>
      <c r="AN8" s="6"/>
      <c r="AO8" s="5"/>
      <c r="AP8" s="5"/>
      <c r="AQ8" s="5"/>
      <c r="AR8" s="5"/>
      <c r="AS8" s="5"/>
      <c r="AT8" s="4"/>
      <c r="AU8" s="5"/>
      <c r="AV8" s="5"/>
      <c r="AW8" s="5"/>
      <c r="AX8" s="5"/>
      <c r="AY8" s="5"/>
      <c r="AZ8" s="4"/>
      <c r="BA8" s="5"/>
      <c r="BB8" s="5"/>
      <c r="BC8" s="5"/>
      <c r="BD8" s="5"/>
      <c r="BE8" s="5"/>
      <c r="BF8" s="4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6">
        <f t="shared" si="2"/>
        <v>79.5</v>
      </c>
      <c r="CQ8" s="10">
        <f t="shared" si="3"/>
        <v>79.5</v>
      </c>
      <c r="CR8" s="10" t="str">
        <f t="shared" si="1"/>
        <v/>
      </c>
      <c r="CS8" s="10" t="str">
        <f t="shared" si="1"/>
        <v/>
      </c>
      <c r="CT8" s="10">
        <f t="shared" si="1"/>
        <v>79.75</v>
      </c>
      <c r="CU8" s="10">
        <f t="shared" si="1"/>
        <v>85.25</v>
      </c>
      <c r="CV8" s="21">
        <f t="shared" si="4"/>
        <v>77</v>
      </c>
      <c r="CW8" s="21">
        <f t="shared" si="5"/>
        <v>76</v>
      </c>
      <c r="CX8" s="22">
        <f t="shared" si="6"/>
        <v>83</v>
      </c>
      <c r="CY8" s="22">
        <f t="shared" si="7"/>
        <v>82</v>
      </c>
      <c r="CZ8" s="22" t="str">
        <f t="shared" si="8"/>
        <v/>
      </c>
      <c r="DA8" s="23" t="str">
        <f t="shared" si="9"/>
        <v/>
      </c>
      <c r="DB8" s="23" t="str">
        <f t="shared" si="10"/>
        <v/>
      </c>
      <c r="DC8" s="23" t="str">
        <f t="shared" si="11"/>
        <v/>
      </c>
      <c r="DD8" s="23" t="str">
        <f t="shared" si="12"/>
        <v/>
      </c>
      <c r="DE8" s="23" t="str">
        <f t="shared" si="13"/>
        <v/>
      </c>
      <c r="DF8" s="23" t="str">
        <f t="shared" si="14"/>
        <v/>
      </c>
      <c r="DG8" s="23" t="str">
        <f t="shared" si="15"/>
        <v/>
      </c>
      <c r="DH8" s="23" t="str">
        <f t="shared" si="16"/>
        <v/>
      </c>
      <c r="DI8" s="23" t="str">
        <f t="shared" si="17"/>
        <v/>
      </c>
      <c r="DJ8" s="23" t="str">
        <f t="shared" si="18"/>
        <v/>
      </c>
      <c r="DK8" s="23" t="str">
        <f t="shared" si="19"/>
        <v>Tari kreasi daerah</v>
      </c>
      <c r="DL8" s="23" t="str">
        <f t="shared" si="20"/>
        <v>Interval nada</v>
      </c>
      <c r="DM8" s="31" t="str">
        <f>IF(DK8="","",LOOKUP(MAX($CV8:$DJ8),KKM!$C$11:$C$14,KKM!$E$11:$E$14)&amp;" "&amp;SBDP!DK8&amp;"; "&amp;LOOKUP(MIN(SBDP!CV8:DJ8),KKM!$C$11:$C$14,KKM!$E$11:$E$14)&amp;" "&amp;SBDP!DL8)</f>
        <v>Memiliki kemampuan yang baik dalam  Tari kreasi daerah; Memiliki kemampuan yang cukup baik dalam  Interval nada</v>
      </c>
      <c r="DO8" s="9">
        <f t="shared" si="21"/>
        <v>83.5</v>
      </c>
      <c r="DP8" s="9">
        <f t="shared" si="22"/>
        <v>85</v>
      </c>
      <c r="DQ8" s="9">
        <f t="shared" si="23"/>
        <v>80.5</v>
      </c>
      <c r="DR8" s="9">
        <f t="shared" si="24"/>
        <v>81</v>
      </c>
      <c r="DS8" s="9" t="str">
        <f t="shared" si="25"/>
        <v/>
      </c>
      <c r="DT8" s="9" t="str">
        <f t="shared" si="26"/>
        <v/>
      </c>
      <c r="DU8" s="9" t="str">
        <f t="shared" si="27"/>
        <v/>
      </c>
      <c r="DV8" s="9" t="str">
        <f t="shared" si="28"/>
        <v/>
      </c>
      <c r="DW8" s="9" t="str">
        <f t="shared" si="29"/>
        <v/>
      </c>
      <c r="DX8" s="9" t="str">
        <f t="shared" si="30"/>
        <v/>
      </c>
      <c r="DY8" s="9" t="str">
        <f t="shared" si="31"/>
        <v/>
      </c>
      <c r="DZ8" s="9" t="str">
        <f t="shared" si="32"/>
        <v/>
      </c>
      <c r="EA8" s="9" t="str">
        <f t="shared" si="33"/>
        <v/>
      </c>
      <c r="EB8" s="9" t="str">
        <f t="shared" si="34"/>
        <v/>
      </c>
      <c r="EC8" s="9" t="str">
        <f t="shared" si="35"/>
        <v/>
      </c>
      <c r="ED8" s="9" t="str">
        <f t="shared" si="36"/>
        <v>Interval nada</v>
      </c>
      <c r="EE8" s="9" t="str">
        <f t="shared" si="37"/>
        <v>Tari kreasi daerah</v>
      </c>
      <c r="EF8" s="31" t="str">
        <f>IFERROR(LOOKUP(MAX($DO8:$EC8),KKM!$C$11:$C$14,KKM!$F$11:$F$14),"")&amp;SBDP!ED8&amp;"; "&amp;IFERROR(LOOKUP(MIN($DO8:$EC8),KKM!$C$11:$C$14,KKM!$F$11:$F$14),"")&amp;SBDP!EE8</f>
        <v>Terampil dalam Interval nada; Terampil dalam Tari kreasi daerah</v>
      </c>
    </row>
    <row r="9" spans="1:136" x14ac:dyDescent="0.25">
      <c r="A9" s="2">
        <v>7</v>
      </c>
      <c r="B9" s="3" t="str">
        <f t="shared" ca="1" si="0"/>
        <v>DONI TATA</v>
      </c>
      <c r="C9" s="3" t="str">
        <f t="shared" ca="1" si="0"/>
        <v>0073283695</v>
      </c>
      <c r="D9" s="4" t="s">
        <v>266</v>
      </c>
      <c r="E9" s="5">
        <v>88</v>
      </c>
      <c r="F9" s="5"/>
      <c r="G9" s="5"/>
      <c r="H9" s="5">
        <v>88</v>
      </c>
      <c r="I9" s="5">
        <v>86</v>
      </c>
      <c r="J9" s="4" t="s">
        <v>267</v>
      </c>
      <c r="K9" s="5">
        <v>78</v>
      </c>
      <c r="L9" s="5"/>
      <c r="M9" s="5"/>
      <c r="N9" s="5">
        <v>83</v>
      </c>
      <c r="O9" s="5">
        <v>82</v>
      </c>
      <c r="P9" s="4" t="s">
        <v>268</v>
      </c>
      <c r="Q9" s="5">
        <v>83</v>
      </c>
      <c r="R9" s="5"/>
      <c r="S9" s="5"/>
      <c r="T9" s="5">
        <v>78</v>
      </c>
      <c r="U9" s="5">
        <v>90</v>
      </c>
      <c r="V9" s="4" t="s">
        <v>265</v>
      </c>
      <c r="W9" s="5">
        <v>78</v>
      </c>
      <c r="X9" s="5"/>
      <c r="Y9" s="5"/>
      <c r="Z9" s="5">
        <v>75</v>
      </c>
      <c r="AA9" s="5">
        <v>79</v>
      </c>
      <c r="AB9" s="4"/>
      <c r="AC9" s="5"/>
      <c r="AD9" s="5"/>
      <c r="AE9" s="5"/>
      <c r="AF9" s="5"/>
      <c r="AG9" s="5"/>
      <c r="AH9" s="4"/>
      <c r="AI9" s="5"/>
      <c r="AJ9" s="5"/>
      <c r="AK9" s="5"/>
      <c r="AL9" s="5"/>
      <c r="AM9" s="5"/>
      <c r="AN9" s="6"/>
      <c r="AO9" s="5"/>
      <c r="AP9" s="5"/>
      <c r="AQ9" s="5"/>
      <c r="AR9" s="5"/>
      <c r="AS9" s="5"/>
      <c r="AT9" s="4"/>
      <c r="AU9" s="5"/>
      <c r="AV9" s="5"/>
      <c r="AW9" s="5"/>
      <c r="AX9" s="5"/>
      <c r="AY9" s="5"/>
      <c r="AZ9" s="4"/>
      <c r="BA9" s="5"/>
      <c r="BB9" s="5"/>
      <c r="BC9" s="5"/>
      <c r="BD9" s="5"/>
      <c r="BE9" s="5"/>
      <c r="BF9" s="4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6">
        <f t="shared" si="2"/>
        <v>81.75</v>
      </c>
      <c r="CQ9" s="10">
        <f t="shared" si="3"/>
        <v>81.75</v>
      </c>
      <c r="CR9" s="10" t="str">
        <f t="shared" si="1"/>
        <v/>
      </c>
      <c r="CS9" s="10" t="str">
        <f t="shared" si="1"/>
        <v/>
      </c>
      <c r="CT9" s="10">
        <f t="shared" si="1"/>
        <v>81</v>
      </c>
      <c r="CU9" s="10">
        <f t="shared" si="1"/>
        <v>84.25</v>
      </c>
      <c r="CV9" s="21">
        <f t="shared" si="4"/>
        <v>88</v>
      </c>
      <c r="CW9" s="21">
        <f t="shared" si="5"/>
        <v>78</v>
      </c>
      <c r="CX9" s="22">
        <f t="shared" si="6"/>
        <v>83</v>
      </c>
      <c r="CY9" s="22">
        <f t="shared" si="7"/>
        <v>78</v>
      </c>
      <c r="CZ9" s="22" t="str">
        <f t="shared" si="8"/>
        <v/>
      </c>
      <c r="DA9" s="23" t="str">
        <f t="shared" si="9"/>
        <v/>
      </c>
      <c r="DB9" s="23" t="str">
        <f t="shared" si="10"/>
        <v/>
      </c>
      <c r="DC9" s="23" t="str">
        <f t="shared" si="11"/>
        <v/>
      </c>
      <c r="DD9" s="23" t="str">
        <f t="shared" si="12"/>
        <v/>
      </c>
      <c r="DE9" s="23" t="str">
        <f t="shared" si="13"/>
        <v/>
      </c>
      <c r="DF9" s="23" t="str">
        <f t="shared" si="14"/>
        <v/>
      </c>
      <c r="DG9" s="23" t="str">
        <f t="shared" si="15"/>
        <v/>
      </c>
      <c r="DH9" s="23" t="str">
        <f t="shared" si="16"/>
        <v/>
      </c>
      <c r="DI9" s="23" t="str">
        <f t="shared" si="17"/>
        <v/>
      </c>
      <c r="DJ9" s="23" t="str">
        <f t="shared" si="18"/>
        <v/>
      </c>
      <c r="DK9" s="23" t="str">
        <f t="shared" si="19"/>
        <v>Reklame</v>
      </c>
      <c r="DL9" s="23" t="str">
        <f t="shared" si="20"/>
        <v>Interval nada</v>
      </c>
      <c r="DM9" s="31" t="str">
        <f>IF(DK9="","",LOOKUP(MAX($CV9:$DJ9),KKM!$C$11:$C$14,KKM!$E$11:$E$14)&amp;" "&amp;SBDP!DK9&amp;"; "&amp;LOOKUP(MIN(SBDP!CV9:DJ9),KKM!$C$11:$C$14,KKM!$E$11:$E$14)&amp;" "&amp;SBDP!DL9)</f>
        <v>Memiliki kemampuan yang baik dalam  Reklame; Memiliki kemampuan yang cukup baik dalam  Interval nada</v>
      </c>
      <c r="DO9" s="9">
        <f t="shared" si="21"/>
        <v>87</v>
      </c>
      <c r="DP9" s="9">
        <f t="shared" si="22"/>
        <v>82.5</v>
      </c>
      <c r="DQ9" s="9">
        <f t="shared" si="23"/>
        <v>84</v>
      </c>
      <c r="DR9" s="9">
        <f t="shared" si="24"/>
        <v>77</v>
      </c>
      <c r="DS9" s="9" t="str">
        <f t="shared" si="25"/>
        <v/>
      </c>
      <c r="DT9" s="9" t="str">
        <f t="shared" si="26"/>
        <v/>
      </c>
      <c r="DU9" s="9" t="str">
        <f t="shared" si="27"/>
        <v/>
      </c>
      <c r="DV9" s="9" t="str">
        <f t="shared" si="28"/>
        <v/>
      </c>
      <c r="DW9" s="9" t="str">
        <f t="shared" si="29"/>
        <v/>
      </c>
      <c r="DX9" s="9" t="str">
        <f t="shared" si="30"/>
        <v/>
      </c>
      <c r="DY9" s="9" t="str">
        <f t="shared" si="31"/>
        <v/>
      </c>
      <c r="DZ9" s="9" t="str">
        <f t="shared" si="32"/>
        <v/>
      </c>
      <c r="EA9" s="9" t="str">
        <f t="shared" si="33"/>
        <v/>
      </c>
      <c r="EB9" s="9" t="str">
        <f t="shared" si="34"/>
        <v/>
      </c>
      <c r="EC9" s="9" t="str">
        <f t="shared" si="35"/>
        <v/>
      </c>
      <c r="ED9" s="9" t="str">
        <f t="shared" si="36"/>
        <v>Reklame</v>
      </c>
      <c r="EE9" s="9" t="str">
        <f t="shared" si="37"/>
        <v>patung</v>
      </c>
      <c r="EF9" s="31" t="str">
        <f>IFERROR(LOOKUP(MAX($DO9:$EC9),KKM!$C$11:$C$14,KKM!$F$11:$F$14),"")&amp;SBDP!ED9&amp;"; "&amp;IFERROR(LOOKUP(MIN($DO9:$EC9),KKM!$C$11:$C$14,KKM!$F$11:$F$14),"")&amp;SBDP!EE9</f>
        <v>Terampil dalam Reklame; Cukup terampil dalam patung</v>
      </c>
    </row>
    <row r="10" spans="1:136" x14ac:dyDescent="0.25">
      <c r="A10" s="2">
        <v>8</v>
      </c>
      <c r="B10" s="3" t="str">
        <f t="shared" ca="1" si="0"/>
        <v>HAYKAL ZAQUAN</v>
      </c>
      <c r="C10" s="3" t="str">
        <f t="shared" ca="1" si="0"/>
        <v>0085416711</v>
      </c>
      <c r="D10" s="4" t="s">
        <v>266</v>
      </c>
      <c r="E10" s="5">
        <v>89</v>
      </c>
      <c r="F10" s="5"/>
      <c r="G10" s="5"/>
      <c r="H10" s="5">
        <v>87</v>
      </c>
      <c r="I10" s="5">
        <v>85</v>
      </c>
      <c r="J10" s="4" t="s">
        <v>267</v>
      </c>
      <c r="K10" s="5">
        <v>84</v>
      </c>
      <c r="L10" s="5"/>
      <c r="M10" s="5"/>
      <c r="N10" s="5">
        <v>88</v>
      </c>
      <c r="O10" s="5">
        <v>76</v>
      </c>
      <c r="P10" s="4" t="s">
        <v>268</v>
      </c>
      <c r="Q10" s="5">
        <v>80</v>
      </c>
      <c r="R10" s="5"/>
      <c r="S10" s="5"/>
      <c r="T10" s="5">
        <v>84</v>
      </c>
      <c r="U10" s="5">
        <v>88</v>
      </c>
      <c r="V10" s="4" t="s">
        <v>265</v>
      </c>
      <c r="W10" s="5">
        <v>75</v>
      </c>
      <c r="X10" s="5"/>
      <c r="Y10" s="5"/>
      <c r="Z10" s="5">
        <v>77</v>
      </c>
      <c r="AA10" s="5">
        <v>89</v>
      </c>
      <c r="AB10" s="4"/>
      <c r="AC10" s="5"/>
      <c r="AD10" s="5"/>
      <c r="AE10" s="5"/>
      <c r="AF10" s="5"/>
      <c r="AG10" s="5"/>
      <c r="AH10" s="4"/>
      <c r="AI10" s="5"/>
      <c r="AJ10" s="5"/>
      <c r="AK10" s="5"/>
      <c r="AL10" s="5"/>
      <c r="AM10" s="5"/>
      <c r="AN10" s="6"/>
      <c r="AO10" s="5"/>
      <c r="AP10" s="5"/>
      <c r="AQ10" s="5"/>
      <c r="AR10" s="5"/>
      <c r="AS10" s="5"/>
      <c r="AT10" s="4"/>
      <c r="AU10" s="5"/>
      <c r="AV10" s="5"/>
      <c r="AW10" s="5"/>
      <c r="AX10" s="5"/>
      <c r="AY10" s="5"/>
      <c r="AZ10" s="4"/>
      <c r="BA10" s="5"/>
      <c r="BB10" s="5"/>
      <c r="BC10" s="5"/>
      <c r="BD10" s="5"/>
      <c r="BE10" s="5"/>
      <c r="BF10" s="4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6">
        <f t="shared" si="2"/>
        <v>82</v>
      </c>
      <c r="CQ10" s="10">
        <f t="shared" si="3"/>
        <v>82</v>
      </c>
      <c r="CR10" s="10" t="str">
        <f t="shared" si="1"/>
        <v/>
      </c>
      <c r="CS10" s="10" t="str">
        <f t="shared" si="1"/>
        <v/>
      </c>
      <c r="CT10" s="10">
        <f t="shared" si="1"/>
        <v>84</v>
      </c>
      <c r="CU10" s="10">
        <f t="shared" si="1"/>
        <v>84.5</v>
      </c>
      <c r="CV10" s="21">
        <f t="shared" si="4"/>
        <v>89</v>
      </c>
      <c r="CW10" s="21">
        <f t="shared" si="5"/>
        <v>84</v>
      </c>
      <c r="CX10" s="22">
        <f t="shared" si="6"/>
        <v>80</v>
      </c>
      <c r="CY10" s="22">
        <f t="shared" si="7"/>
        <v>75</v>
      </c>
      <c r="CZ10" s="22" t="str">
        <f t="shared" si="8"/>
        <v/>
      </c>
      <c r="DA10" s="23" t="str">
        <f t="shared" si="9"/>
        <v/>
      </c>
      <c r="DB10" s="23" t="str">
        <f t="shared" si="10"/>
        <v/>
      </c>
      <c r="DC10" s="23" t="str">
        <f t="shared" si="11"/>
        <v/>
      </c>
      <c r="DD10" s="23" t="str">
        <f t="shared" si="12"/>
        <v/>
      </c>
      <c r="DE10" s="23" t="str">
        <f t="shared" si="13"/>
        <v/>
      </c>
      <c r="DF10" s="23" t="str">
        <f t="shared" si="14"/>
        <v/>
      </c>
      <c r="DG10" s="23" t="str">
        <f t="shared" si="15"/>
        <v/>
      </c>
      <c r="DH10" s="23" t="str">
        <f t="shared" si="16"/>
        <v/>
      </c>
      <c r="DI10" s="23" t="str">
        <f t="shared" si="17"/>
        <v/>
      </c>
      <c r="DJ10" s="23" t="str">
        <f t="shared" si="18"/>
        <v/>
      </c>
      <c r="DK10" s="23" t="str">
        <f t="shared" si="19"/>
        <v>Reklame</v>
      </c>
      <c r="DL10" s="23" t="str">
        <f t="shared" si="20"/>
        <v>patung</v>
      </c>
      <c r="DM10" s="31" t="str">
        <f>IF(DK10="","",LOOKUP(MAX($CV10:$DJ10),KKM!$C$11:$C$14,KKM!$E$11:$E$14)&amp;" "&amp;SBDP!DK10&amp;"; "&amp;LOOKUP(MIN(SBDP!CV10:DJ10),KKM!$C$11:$C$14,KKM!$E$11:$E$14)&amp;" "&amp;SBDP!DL10)</f>
        <v>Memiliki kemampuan yang baik dalam  Reklame; Memiliki kemampuan yang cukup baik dalam  patung</v>
      </c>
      <c r="DO10" s="9">
        <f t="shared" si="21"/>
        <v>86</v>
      </c>
      <c r="DP10" s="9">
        <f t="shared" si="22"/>
        <v>82</v>
      </c>
      <c r="DQ10" s="9">
        <f t="shared" si="23"/>
        <v>86</v>
      </c>
      <c r="DR10" s="9">
        <f t="shared" si="24"/>
        <v>83</v>
      </c>
      <c r="DS10" s="9" t="str">
        <f t="shared" si="25"/>
        <v/>
      </c>
      <c r="DT10" s="9" t="str">
        <f t="shared" si="26"/>
        <v/>
      </c>
      <c r="DU10" s="9" t="str">
        <f t="shared" si="27"/>
        <v/>
      </c>
      <c r="DV10" s="9" t="str">
        <f t="shared" si="28"/>
        <v/>
      </c>
      <c r="DW10" s="9" t="str">
        <f t="shared" si="29"/>
        <v/>
      </c>
      <c r="DX10" s="9" t="str">
        <f t="shared" si="30"/>
        <v/>
      </c>
      <c r="DY10" s="9" t="str">
        <f t="shared" si="31"/>
        <v/>
      </c>
      <c r="DZ10" s="9" t="str">
        <f t="shared" si="32"/>
        <v/>
      </c>
      <c r="EA10" s="9" t="str">
        <f t="shared" si="33"/>
        <v/>
      </c>
      <c r="EB10" s="9" t="str">
        <f t="shared" si="34"/>
        <v/>
      </c>
      <c r="EC10" s="9" t="str">
        <f t="shared" si="35"/>
        <v/>
      </c>
      <c r="ED10" s="9" t="str">
        <f t="shared" si="36"/>
        <v>Reklame</v>
      </c>
      <c r="EE10" s="9" t="str">
        <f t="shared" si="37"/>
        <v>Interval nada</v>
      </c>
      <c r="EF10" s="31" t="str">
        <f>IFERROR(LOOKUP(MAX($DO10:$EC10),KKM!$C$11:$C$14,KKM!$F$11:$F$14),"")&amp;SBDP!ED10&amp;"; "&amp;IFERROR(LOOKUP(MIN($DO10:$EC10),KKM!$C$11:$C$14,KKM!$F$11:$F$14),"")&amp;SBDP!EE10</f>
        <v>Terampil dalam Reklame; Terampil dalam Interval nada</v>
      </c>
    </row>
    <row r="11" spans="1:136" x14ac:dyDescent="0.25">
      <c r="A11" s="2">
        <v>9</v>
      </c>
      <c r="B11" s="3" t="str">
        <f t="shared" ca="1" si="0"/>
        <v>LAILATUL ULYA MAULIDIA</v>
      </c>
      <c r="C11" s="3" t="str">
        <f t="shared" ca="1" si="0"/>
        <v>0093750930</v>
      </c>
      <c r="D11" s="4" t="s">
        <v>266</v>
      </c>
      <c r="E11" s="5">
        <v>82</v>
      </c>
      <c r="F11" s="5"/>
      <c r="G11" s="5"/>
      <c r="H11" s="5">
        <v>89</v>
      </c>
      <c r="I11" s="5">
        <v>80</v>
      </c>
      <c r="J11" s="4" t="s">
        <v>267</v>
      </c>
      <c r="K11" s="5">
        <v>86</v>
      </c>
      <c r="L11" s="5"/>
      <c r="M11" s="5"/>
      <c r="N11" s="5">
        <v>83</v>
      </c>
      <c r="O11" s="5">
        <v>81</v>
      </c>
      <c r="P11" s="4" t="s">
        <v>268</v>
      </c>
      <c r="Q11" s="5">
        <v>88</v>
      </c>
      <c r="R11" s="5"/>
      <c r="S11" s="5"/>
      <c r="T11" s="5">
        <v>76</v>
      </c>
      <c r="U11" s="5">
        <v>75</v>
      </c>
      <c r="V11" s="4" t="s">
        <v>265</v>
      </c>
      <c r="W11" s="5">
        <v>79</v>
      </c>
      <c r="X11" s="5"/>
      <c r="Y11" s="5"/>
      <c r="Z11" s="5">
        <v>86</v>
      </c>
      <c r="AA11" s="5">
        <v>85</v>
      </c>
      <c r="AB11" s="4"/>
      <c r="AC11" s="5"/>
      <c r="AD11" s="5"/>
      <c r="AE11" s="5"/>
      <c r="AF11" s="5"/>
      <c r="AG11" s="5"/>
      <c r="AH11" s="4"/>
      <c r="AI11" s="5"/>
      <c r="AJ11" s="5"/>
      <c r="AK11" s="5"/>
      <c r="AL11" s="5"/>
      <c r="AM11" s="5"/>
      <c r="AN11" s="6"/>
      <c r="AO11" s="5"/>
      <c r="AP11" s="5"/>
      <c r="AQ11" s="5"/>
      <c r="AR11" s="5"/>
      <c r="AS11" s="5"/>
      <c r="AT11" s="4"/>
      <c r="AU11" s="5"/>
      <c r="AV11" s="5"/>
      <c r="AW11" s="5"/>
      <c r="AX11" s="5"/>
      <c r="AY11" s="5"/>
      <c r="AZ11" s="4"/>
      <c r="BA11" s="5"/>
      <c r="BB11" s="5"/>
      <c r="BC11" s="5"/>
      <c r="BD11" s="5"/>
      <c r="BE11" s="5"/>
      <c r="BF11" s="4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6">
        <f t="shared" si="2"/>
        <v>83.75</v>
      </c>
      <c r="CQ11" s="10">
        <f t="shared" si="3"/>
        <v>83.75</v>
      </c>
      <c r="CR11" s="10" t="str">
        <f t="shared" si="1"/>
        <v/>
      </c>
      <c r="CS11" s="10" t="str">
        <f t="shared" si="1"/>
        <v/>
      </c>
      <c r="CT11" s="10">
        <f t="shared" si="1"/>
        <v>83.5</v>
      </c>
      <c r="CU11" s="10">
        <f t="shared" si="1"/>
        <v>80.25</v>
      </c>
      <c r="CV11" s="21">
        <f t="shared" si="4"/>
        <v>82</v>
      </c>
      <c r="CW11" s="21">
        <f t="shared" si="5"/>
        <v>86</v>
      </c>
      <c r="CX11" s="22">
        <f t="shared" si="6"/>
        <v>88</v>
      </c>
      <c r="CY11" s="22">
        <f t="shared" si="7"/>
        <v>79</v>
      </c>
      <c r="CZ11" s="22" t="str">
        <f t="shared" si="8"/>
        <v/>
      </c>
      <c r="DA11" s="23" t="str">
        <f t="shared" si="9"/>
        <v/>
      </c>
      <c r="DB11" s="23" t="str">
        <f t="shared" si="10"/>
        <v/>
      </c>
      <c r="DC11" s="23" t="str">
        <f t="shared" si="11"/>
        <v/>
      </c>
      <c r="DD11" s="23" t="str">
        <f t="shared" si="12"/>
        <v/>
      </c>
      <c r="DE11" s="23" t="str">
        <f t="shared" si="13"/>
        <v/>
      </c>
      <c r="DF11" s="23" t="str">
        <f t="shared" si="14"/>
        <v/>
      </c>
      <c r="DG11" s="23" t="str">
        <f t="shared" si="15"/>
        <v/>
      </c>
      <c r="DH11" s="23" t="str">
        <f t="shared" si="16"/>
        <v/>
      </c>
      <c r="DI11" s="23" t="str">
        <f t="shared" si="17"/>
        <v/>
      </c>
      <c r="DJ11" s="23" t="str">
        <f t="shared" si="18"/>
        <v/>
      </c>
      <c r="DK11" s="23" t="str">
        <f t="shared" si="19"/>
        <v>Tari kreasi daerah</v>
      </c>
      <c r="DL11" s="23" t="str">
        <f t="shared" si="20"/>
        <v>patung</v>
      </c>
      <c r="DM11" s="31" t="str">
        <f>IF(DK11="","",LOOKUP(MAX($CV11:$DJ11),KKM!$C$11:$C$14,KKM!$E$11:$E$14)&amp;" "&amp;SBDP!DK11&amp;"; "&amp;LOOKUP(MIN(SBDP!CV11:DJ11),KKM!$C$11:$C$14,KKM!$E$11:$E$14)&amp;" "&amp;SBDP!DL11)</f>
        <v>Memiliki kemampuan yang baik dalam  Tari kreasi daerah; Memiliki kemampuan yang cukup baik dalam  patung</v>
      </c>
      <c r="DO11" s="9">
        <f t="shared" si="21"/>
        <v>84.5</v>
      </c>
      <c r="DP11" s="9">
        <f t="shared" si="22"/>
        <v>82</v>
      </c>
      <c r="DQ11" s="9">
        <f t="shared" si="23"/>
        <v>75.5</v>
      </c>
      <c r="DR11" s="9">
        <f t="shared" si="24"/>
        <v>85.5</v>
      </c>
      <c r="DS11" s="9" t="str">
        <f t="shared" si="25"/>
        <v/>
      </c>
      <c r="DT11" s="9" t="str">
        <f t="shared" si="26"/>
        <v/>
      </c>
      <c r="DU11" s="9" t="str">
        <f t="shared" si="27"/>
        <v/>
      </c>
      <c r="DV11" s="9" t="str">
        <f t="shared" si="28"/>
        <v/>
      </c>
      <c r="DW11" s="9" t="str">
        <f t="shared" si="29"/>
        <v/>
      </c>
      <c r="DX11" s="9" t="str">
        <f t="shared" si="30"/>
        <v/>
      </c>
      <c r="DY11" s="9" t="str">
        <f t="shared" si="31"/>
        <v/>
      </c>
      <c r="DZ11" s="9" t="str">
        <f t="shared" si="32"/>
        <v/>
      </c>
      <c r="EA11" s="9" t="str">
        <f t="shared" si="33"/>
        <v/>
      </c>
      <c r="EB11" s="9" t="str">
        <f t="shared" si="34"/>
        <v/>
      </c>
      <c r="EC11" s="9" t="str">
        <f t="shared" si="35"/>
        <v/>
      </c>
      <c r="ED11" s="9" t="str">
        <f t="shared" si="36"/>
        <v>patung</v>
      </c>
      <c r="EE11" s="9" t="str">
        <f t="shared" si="37"/>
        <v>Tari kreasi daerah</v>
      </c>
      <c r="EF11" s="31" t="str">
        <f>IFERROR(LOOKUP(MAX($DO11:$EC11),KKM!$C$11:$C$14,KKM!$F$11:$F$14),"")&amp;SBDP!ED11&amp;"; "&amp;IFERROR(LOOKUP(MIN($DO11:$EC11),KKM!$C$11:$C$14,KKM!$F$11:$F$14),"")&amp;SBDP!EE11</f>
        <v>Terampil dalam patung; Cukup terampil dalam Tari kreasi daerah</v>
      </c>
    </row>
    <row r="12" spans="1:136" x14ac:dyDescent="0.25">
      <c r="A12" s="2">
        <v>10</v>
      </c>
      <c r="B12" s="3" t="str">
        <f t="shared" ca="1" si="0"/>
        <v>M. ANDI PRAYOGA</v>
      </c>
      <c r="C12" s="3" t="str">
        <f t="shared" ca="1" si="0"/>
        <v>0083148349</v>
      </c>
      <c r="D12" s="4" t="s">
        <v>266</v>
      </c>
      <c r="E12" s="5">
        <v>89</v>
      </c>
      <c r="F12" s="5"/>
      <c r="G12" s="5"/>
      <c r="H12" s="5">
        <v>83</v>
      </c>
      <c r="I12" s="5">
        <v>75</v>
      </c>
      <c r="J12" s="4" t="s">
        <v>267</v>
      </c>
      <c r="K12" s="5">
        <v>77</v>
      </c>
      <c r="L12" s="5"/>
      <c r="M12" s="5"/>
      <c r="N12" s="5">
        <v>88</v>
      </c>
      <c r="O12" s="5">
        <v>85</v>
      </c>
      <c r="P12" s="4" t="s">
        <v>268</v>
      </c>
      <c r="Q12" s="5">
        <v>85</v>
      </c>
      <c r="R12" s="5"/>
      <c r="S12" s="5"/>
      <c r="T12" s="5">
        <v>84</v>
      </c>
      <c r="U12" s="5">
        <v>85</v>
      </c>
      <c r="V12" s="4" t="s">
        <v>265</v>
      </c>
      <c r="W12" s="5">
        <v>81</v>
      </c>
      <c r="X12" s="5"/>
      <c r="Y12" s="5"/>
      <c r="Z12" s="5">
        <v>88</v>
      </c>
      <c r="AA12" s="5">
        <v>82</v>
      </c>
      <c r="AB12" s="4"/>
      <c r="AC12" s="5"/>
      <c r="AD12" s="5"/>
      <c r="AE12" s="5"/>
      <c r="AF12" s="5"/>
      <c r="AG12" s="5"/>
      <c r="AH12" s="4"/>
      <c r="AI12" s="5"/>
      <c r="AJ12" s="5"/>
      <c r="AK12" s="5"/>
      <c r="AL12" s="5"/>
      <c r="AM12" s="5"/>
      <c r="AN12" s="6"/>
      <c r="AO12" s="5"/>
      <c r="AP12" s="5"/>
      <c r="AQ12" s="5"/>
      <c r="AR12" s="5"/>
      <c r="AS12" s="5"/>
      <c r="AT12" s="4"/>
      <c r="AU12" s="5"/>
      <c r="AV12" s="5"/>
      <c r="AW12" s="5"/>
      <c r="AX12" s="5"/>
      <c r="AY12" s="5"/>
      <c r="AZ12" s="4"/>
      <c r="BA12" s="5"/>
      <c r="BB12" s="5"/>
      <c r="BC12" s="5"/>
      <c r="BD12" s="5"/>
      <c r="BE12" s="5"/>
      <c r="BF12" s="4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6">
        <f t="shared" si="2"/>
        <v>83</v>
      </c>
      <c r="CQ12" s="10">
        <f t="shared" si="3"/>
        <v>83</v>
      </c>
      <c r="CR12" s="10" t="str">
        <f t="shared" si="1"/>
        <v/>
      </c>
      <c r="CS12" s="10" t="str">
        <f t="shared" si="1"/>
        <v/>
      </c>
      <c r="CT12" s="10">
        <f t="shared" si="1"/>
        <v>85.75</v>
      </c>
      <c r="CU12" s="10">
        <f t="shared" si="1"/>
        <v>81.75</v>
      </c>
      <c r="CV12" s="21">
        <f t="shared" si="4"/>
        <v>89</v>
      </c>
      <c r="CW12" s="21">
        <f t="shared" si="5"/>
        <v>77</v>
      </c>
      <c r="CX12" s="22">
        <f t="shared" si="6"/>
        <v>85</v>
      </c>
      <c r="CY12" s="22">
        <f t="shared" si="7"/>
        <v>81</v>
      </c>
      <c r="CZ12" s="22" t="str">
        <f t="shared" si="8"/>
        <v/>
      </c>
      <c r="DA12" s="23" t="str">
        <f t="shared" si="9"/>
        <v/>
      </c>
      <c r="DB12" s="23" t="str">
        <f t="shared" si="10"/>
        <v/>
      </c>
      <c r="DC12" s="23" t="str">
        <f t="shared" si="11"/>
        <v/>
      </c>
      <c r="DD12" s="23" t="str">
        <f t="shared" si="12"/>
        <v/>
      </c>
      <c r="DE12" s="23" t="str">
        <f t="shared" si="13"/>
        <v/>
      </c>
      <c r="DF12" s="23" t="str">
        <f t="shared" si="14"/>
        <v/>
      </c>
      <c r="DG12" s="23" t="str">
        <f t="shared" si="15"/>
        <v/>
      </c>
      <c r="DH12" s="23" t="str">
        <f t="shared" si="16"/>
        <v/>
      </c>
      <c r="DI12" s="23" t="str">
        <f t="shared" si="17"/>
        <v/>
      </c>
      <c r="DJ12" s="23" t="str">
        <f t="shared" si="18"/>
        <v/>
      </c>
      <c r="DK12" s="23" t="str">
        <f t="shared" si="19"/>
        <v>Reklame</v>
      </c>
      <c r="DL12" s="23" t="str">
        <f t="shared" si="20"/>
        <v>Interval nada</v>
      </c>
      <c r="DM12" s="31" t="str">
        <f>IF(DK12="","",LOOKUP(MAX($CV12:$DJ12),KKM!$C$11:$C$14,KKM!$E$11:$E$14)&amp;" "&amp;SBDP!DK12&amp;"; "&amp;LOOKUP(MIN(SBDP!CV12:DJ12),KKM!$C$11:$C$14,KKM!$E$11:$E$14)&amp;" "&amp;SBDP!DL12)</f>
        <v>Memiliki kemampuan yang baik dalam  Reklame; Memiliki kemampuan yang cukup baik dalam  Interval nada</v>
      </c>
      <c r="DO12" s="9">
        <f t="shared" si="21"/>
        <v>79</v>
      </c>
      <c r="DP12" s="9">
        <f t="shared" si="22"/>
        <v>86.5</v>
      </c>
      <c r="DQ12" s="9">
        <f t="shared" si="23"/>
        <v>84.5</v>
      </c>
      <c r="DR12" s="9">
        <f t="shared" si="24"/>
        <v>85</v>
      </c>
      <c r="DS12" s="9" t="str">
        <f t="shared" si="25"/>
        <v/>
      </c>
      <c r="DT12" s="9" t="str">
        <f t="shared" si="26"/>
        <v/>
      </c>
      <c r="DU12" s="9" t="str">
        <f t="shared" si="27"/>
        <v/>
      </c>
      <c r="DV12" s="9" t="str">
        <f t="shared" si="28"/>
        <v/>
      </c>
      <c r="DW12" s="9" t="str">
        <f t="shared" si="29"/>
        <v/>
      </c>
      <c r="DX12" s="9" t="str">
        <f t="shared" si="30"/>
        <v/>
      </c>
      <c r="DY12" s="9" t="str">
        <f t="shared" si="31"/>
        <v/>
      </c>
      <c r="DZ12" s="9" t="str">
        <f t="shared" si="32"/>
        <v/>
      </c>
      <c r="EA12" s="9" t="str">
        <f t="shared" si="33"/>
        <v/>
      </c>
      <c r="EB12" s="9" t="str">
        <f t="shared" si="34"/>
        <v/>
      </c>
      <c r="EC12" s="9" t="str">
        <f t="shared" si="35"/>
        <v/>
      </c>
      <c r="ED12" s="9" t="str">
        <f t="shared" si="36"/>
        <v>Interval nada</v>
      </c>
      <c r="EE12" s="9" t="str">
        <f t="shared" si="37"/>
        <v>Reklame</v>
      </c>
      <c r="EF12" s="31" t="str">
        <f>IFERROR(LOOKUP(MAX($DO12:$EC12),KKM!$C$11:$C$14,KKM!$F$11:$F$14),"")&amp;SBDP!ED12&amp;"; "&amp;IFERROR(LOOKUP(MIN($DO12:$EC12),KKM!$C$11:$C$14,KKM!$F$11:$F$14),"")&amp;SBDP!EE12</f>
        <v>Terampil dalam Interval nada; Cukup terampil dalam Reklame</v>
      </c>
    </row>
    <row r="13" spans="1:136" ht="31.5" x14ac:dyDescent="0.25">
      <c r="A13" s="2">
        <v>11</v>
      </c>
      <c r="B13" s="3" t="str">
        <f t="shared" ca="1" si="0"/>
        <v>MILIANA</v>
      </c>
      <c r="C13" s="3" t="str">
        <f t="shared" ca="1" si="0"/>
        <v>0091954462</v>
      </c>
      <c r="D13" s="4" t="s">
        <v>266</v>
      </c>
      <c r="E13" s="5">
        <v>75</v>
      </c>
      <c r="F13" s="5"/>
      <c r="G13" s="5"/>
      <c r="H13" s="5">
        <v>77</v>
      </c>
      <c r="I13" s="5">
        <v>85</v>
      </c>
      <c r="J13" s="4" t="s">
        <v>267</v>
      </c>
      <c r="K13" s="5">
        <v>87</v>
      </c>
      <c r="L13" s="5"/>
      <c r="M13" s="5"/>
      <c r="N13" s="5">
        <v>85</v>
      </c>
      <c r="O13" s="5">
        <v>86</v>
      </c>
      <c r="P13" s="4" t="s">
        <v>268</v>
      </c>
      <c r="Q13" s="5">
        <v>88</v>
      </c>
      <c r="R13" s="5"/>
      <c r="S13" s="5"/>
      <c r="T13" s="5">
        <v>81</v>
      </c>
      <c r="U13" s="5">
        <v>83</v>
      </c>
      <c r="V13" s="4" t="s">
        <v>265</v>
      </c>
      <c r="W13" s="5">
        <v>85</v>
      </c>
      <c r="X13" s="5"/>
      <c r="Y13" s="5"/>
      <c r="Z13" s="5">
        <v>90</v>
      </c>
      <c r="AA13" s="5">
        <v>76</v>
      </c>
      <c r="AB13" s="4"/>
      <c r="AC13" s="5"/>
      <c r="AD13" s="5"/>
      <c r="AE13" s="5"/>
      <c r="AF13" s="5"/>
      <c r="AG13" s="5"/>
      <c r="AH13" s="4"/>
      <c r="AI13" s="5"/>
      <c r="AJ13" s="5"/>
      <c r="AK13" s="5"/>
      <c r="AL13" s="5"/>
      <c r="AM13" s="5"/>
      <c r="AN13" s="6"/>
      <c r="AO13" s="5"/>
      <c r="AP13" s="5"/>
      <c r="AQ13" s="5"/>
      <c r="AR13" s="5"/>
      <c r="AS13" s="5"/>
      <c r="AT13" s="4"/>
      <c r="AU13" s="5"/>
      <c r="AV13" s="5"/>
      <c r="AW13" s="5"/>
      <c r="AX13" s="5"/>
      <c r="AY13" s="5"/>
      <c r="AZ13" s="4"/>
      <c r="BA13" s="5"/>
      <c r="BB13" s="5"/>
      <c r="BC13" s="5"/>
      <c r="BD13" s="5"/>
      <c r="BE13" s="5"/>
      <c r="BF13" s="4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6">
        <f t="shared" si="2"/>
        <v>83.75</v>
      </c>
      <c r="CQ13" s="10">
        <f t="shared" si="3"/>
        <v>83.75</v>
      </c>
      <c r="CR13" s="10" t="str">
        <f t="shared" si="1"/>
        <v/>
      </c>
      <c r="CS13" s="10" t="str">
        <f t="shared" si="1"/>
        <v/>
      </c>
      <c r="CT13" s="10">
        <f t="shared" si="1"/>
        <v>83.25</v>
      </c>
      <c r="CU13" s="10">
        <f t="shared" si="1"/>
        <v>82.5</v>
      </c>
      <c r="CV13" s="21">
        <f t="shared" si="4"/>
        <v>75</v>
      </c>
      <c r="CW13" s="21">
        <f t="shared" si="5"/>
        <v>87</v>
      </c>
      <c r="CX13" s="22">
        <f t="shared" si="6"/>
        <v>88</v>
      </c>
      <c r="CY13" s="22">
        <f t="shared" si="7"/>
        <v>85</v>
      </c>
      <c r="CZ13" s="22" t="str">
        <f t="shared" si="8"/>
        <v/>
      </c>
      <c r="DA13" s="23" t="str">
        <f t="shared" si="9"/>
        <v/>
      </c>
      <c r="DB13" s="23" t="str">
        <f t="shared" si="10"/>
        <v/>
      </c>
      <c r="DC13" s="23" t="str">
        <f t="shared" si="11"/>
        <v/>
      </c>
      <c r="DD13" s="23" t="str">
        <f t="shared" si="12"/>
        <v/>
      </c>
      <c r="DE13" s="23" t="str">
        <f t="shared" si="13"/>
        <v/>
      </c>
      <c r="DF13" s="23" t="str">
        <f t="shared" si="14"/>
        <v/>
      </c>
      <c r="DG13" s="23" t="str">
        <f t="shared" si="15"/>
        <v/>
      </c>
      <c r="DH13" s="23" t="str">
        <f t="shared" si="16"/>
        <v/>
      </c>
      <c r="DI13" s="23" t="str">
        <f t="shared" si="17"/>
        <v/>
      </c>
      <c r="DJ13" s="23" t="str">
        <f t="shared" si="18"/>
        <v/>
      </c>
      <c r="DK13" s="23" t="str">
        <f t="shared" si="19"/>
        <v>Tari kreasi daerah</v>
      </c>
      <c r="DL13" s="23" t="str">
        <f t="shared" si="20"/>
        <v>Reklame</v>
      </c>
      <c r="DM13" s="31" t="str">
        <f>IF(DK13="","",LOOKUP(MAX($CV13:$DJ13),KKM!$C$11:$C$14,KKM!$E$11:$E$14)&amp;" "&amp;SBDP!DK13&amp;"; "&amp;LOOKUP(MIN(SBDP!CV13:DJ13),KKM!$C$11:$C$14,KKM!$E$11:$E$14)&amp;" "&amp;SBDP!DL13)</f>
        <v>Memiliki kemampuan yang baik dalam  Tari kreasi daerah; Memiliki kemampuan yang cukup baik dalam  Reklame</v>
      </c>
      <c r="DO13" s="9">
        <f t="shared" si="21"/>
        <v>81</v>
      </c>
      <c r="DP13" s="9">
        <f t="shared" si="22"/>
        <v>85.5</v>
      </c>
      <c r="DQ13" s="9">
        <f t="shared" si="23"/>
        <v>82</v>
      </c>
      <c r="DR13" s="9">
        <f t="shared" si="24"/>
        <v>83</v>
      </c>
      <c r="DS13" s="9" t="str">
        <f t="shared" si="25"/>
        <v/>
      </c>
      <c r="DT13" s="9" t="str">
        <f t="shared" si="26"/>
        <v/>
      </c>
      <c r="DU13" s="9" t="str">
        <f t="shared" si="27"/>
        <v/>
      </c>
      <c r="DV13" s="9" t="str">
        <f t="shared" si="28"/>
        <v/>
      </c>
      <c r="DW13" s="9" t="str">
        <f t="shared" si="29"/>
        <v/>
      </c>
      <c r="DX13" s="9" t="str">
        <f t="shared" si="30"/>
        <v/>
      </c>
      <c r="DY13" s="9" t="str">
        <f t="shared" si="31"/>
        <v/>
      </c>
      <c r="DZ13" s="9" t="str">
        <f t="shared" si="32"/>
        <v/>
      </c>
      <c r="EA13" s="9" t="str">
        <f t="shared" si="33"/>
        <v/>
      </c>
      <c r="EB13" s="9" t="str">
        <f t="shared" si="34"/>
        <v/>
      </c>
      <c r="EC13" s="9" t="str">
        <f t="shared" si="35"/>
        <v/>
      </c>
      <c r="ED13" s="9" t="str">
        <f t="shared" si="36"/>
        <v>Interval nada</v>
      </c>
      <c r="EE13" s="9" t="str">
        <f t="shared" si="37"/>
        <v>Reklame</v>
      </c>
      <c r="EF13" s="31" t="str">
        <f>IFERROR(LOOKUP(MAX($DO13:$EC13),KKM!$C$11:$C$14,KKM!$F$11:$F$14),"")&amp;SBDP!ED13&amp;"; "&amp;IFERROR(LOOKUP(MIN($DO13:$EC13),KKM!$C$11:$C$14,KKM!$F$11:$F$14),"")&amp;SBDP!EE13</f>
        <v>Terampil dalam Interval nada; Terampil dalam Reklame</v>
      </c>
    </row>
    <row r="14" spans="1:136" x14ac:dyDescent="0.25">
      <c r="A14" s="2">
        <v>12</v>
      </c>
      <c r="B14" s="3" t="str">
        <f t="shared" ca="1" si="0"/>
        <v>MUHAMMAD HAFIS</v>
      </c>
      <c r="C14" s="3" t="str">
        <f t="shared" ca="1" si="0"/>
        <v>0086427247</v>
      </c>
      <c r="D14" s="4" t="s">
        <v>266</v>
      </c>
      <c r="E14" s="5">
        <v>79</v>
      </c>
      <c r="F14" s="5"/>
      <c r="G14" s="5"/>
      <c r="H14" s="5">
        <v>80</v>
      </c>
      <c r="I14" s="5">
        <v>83</v>
      </c>
      <c r="J14" s="4" t="s">
        <v>267</v>
      </c>
      <c r="K14" s="5">
        <v>85</v>
      </c>
      <c r="L14" s="5"/>
      <c r="M14" s="5"/>
      <c r="N14" s="5">
        <v>86</v>
      </c>
      <c r="O14" s="5">
        <v>82</v>
      </c>
      <c r="P14" s="4" t="s">
        <v>268</v>
      </c>
      <c r="Q14" s="5">
        <v>79</v>
      </c>
      <c r="R14" s="5"/>
      <c r="S14" s="5"/>
      <c r="T14" s="5">
        <v>86</v>
      </c>
      <c r="U14" s="5">
        <v>87</v>
      </c>
      <c r="V14" s="4" t="s">
        <v>265</v>
      </c>
      <c r="W14" s="5">
        <v>80</v>
      </c>
      <c r="X14" s="5"/>
      <c r="Y14" s="5"/>
      <c r="Z14" s="5">
        <v>76</v>
      </c>
      <c r="AA14" s="5">
        <v>86</v>
      </c>
      <c r="AB14" s="4"/>
      <c r="AC14" s="5"/>
      <c r="AD14" s="5"/>
      <c r="AE14" s="5"/>
      <c r="AF14" s="5"/>
      <c r="AG14" s="5"/>
      <c r="AH14" s="4"/>
      <c r="AI14" s="5"/>
      <c r="AJ14" s="5"/>
      <c r="AK14" s="5"/>
      <c r="AL14" s="5"/>
      <c r="AM14" s="5"/>
      <c r="AN14" s="6"/>
      <c r="AO14" s="5"/>
      <c r="AP14" s="5"/>
      <c r="AQ14" s="5"/>
      <c r="AR14" s="5"/>
      <c r="AS14" s="5"/>
      <c r="AT14" s="4"/>
      <c r="AU14" s="5"/>
      <c r="AV14" s="5"/>
      <c r="AW14" s="5"/>
      <c r="AX14" s="5"/>
      <c r="AY14" s="5"/>
      <c r="AZ14" s="4"/>
      <c r="BA14" s="5"/>
      <c r="BB14" s="5"/>
      <c r="BC14" s="5"/>
      <c r="BD14" s="5"/>
      <c r="BE14" s="5"/>
      <c r="BF14" s="4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6">
        <f t="shared" si="2"/>
        <v>80.75</v>
      </c>
      <c r="CQ14" s="10">
        <f t="shared" si="3"/>
        <v>80.75</v>
      </c>
      <c r="CR14" s="10" t="str">
        <f t="shared" si="1"/>
        <v/>
      </c>
      <c r="CS14" s="10" t="str">
        <f t="shared" si="1"/>
        <v/>
      </c>
      <c r="CT14" s="10">
        <f t="shared" si="1"/>
        <v>82</v>
      </c>
      <c r="CU14" s="10">
        <f t="shared" si="1"/>
        <v>84.5</v>
      </c>
      <c r="CV14" s="21">
        <f t="shared" si="4"/>
        <v>79</v>
      </c>
      <c r="CW14" s="21">
        <f t="shared" si="5"/>
        <v>85</v>
      </c>
      <c r="CX14" s="22">
        <f t="shared" si="6"/>
        <v>79</v>
      </c>
      <c r="CY14" s="22">
        <f t="shared" si="7"/>
        <v>80</v>
      </c>
      <c r="CZ14" s="22" t="str">
        <f t="shared" si="8"/>
        <v/>
      </c>
      <c r="DA14" s="23" t="str">
        <f t="shared" si="9"/>
        <v/>
      </c>
      <c r="DB14" s="23" t="str">
        <f t="shared" si="10"/>
        <v/>
      </c>
      <c r="DC14" s="23" t="str">
        <f t="shared" si="11"/>
        <v/>
      </c>
      <c r="DD14" s="23" t="str">
        <f t="shared" si="12"/>
        <v/>
      </c>
      <c r="DE14" s="23" t="str">
        <f t="shared" si="13"/>
        <v/>
      </c>
      <c r="DF14" s="23" t="str">
        <f t="shared" si="14"/>
        <v/>
      </c>
      <c r="DG14" s="23" t="str">
        <f t="shared" si="15"/>
        <v/>
      </c>
      <c r="DH14" s="23" t="str">
        <f t="shared" si="16"/>
        <v/>
      </c>
      <c r="DI14" s="23" t="str">
        <f t="shared" si="17"/>
        <v/>
      </c>
      <c r="DJ14" s="23" t="str">
        <f t="shared" si="18"/>
        <v/>
      </c>
      <c r="DK14" s="23" t="str">
        <f t="shared" si="19"/>
        <v>Interval nada</v>
      </c>
      <c r="DL14" s="23" t="str">
        <f t="shared" si="20"/>
        <v>Reklame</v>
      </c>
      <c r="DM14" s="31" t="str">
        <f>IF(DK14="","",LOOKUP(MAX($CV14:$DJ14),KKM!$C$11:$C$14,KKM!$E$11:$E$14)&amp;" "&amp;SBDP!DK14&amp;"; "&amp;LOOKUP(MIN(SBDP!CV14:DJ14),KKM!$C$11:$C$14,KKM!$E$11:$E$14)&amp;" "&amp;SBDP!DL14)</f>
        <v>Memiliki kemampuan yang baik dalam  Interval nada; Memiliki kemampuan yang cukup baik dalam  Reklame</v>
      </c>
      <c r="DO14" s="9">
        <f t="shared" si="21"/>
        <v>81.5</v>
      </c>
      <c r="DP14" s="9">
        <f t="shared" si="22"/>
        <v>84</v>
      </c>
      <c r="DQ14" s="9">
        <f t="shared" si="23"/>
        <v>86.5</v>
      </c>
      <c r="DR14" s="9">
        <f t="shared" si="24"/>
        <v>81</v>
      </c>
      <c r="DS14" s="9" t="str">
        <f t="shared" si="25"/>
        <v/>
      </c>
      <c r="DT14" s="9" t="str">
        <f t="shared" si="26"/>
        <v/>
      </c>
      <c r="DU14" s="9" t="str">
        <f t="shared" si="27"/>
        <v/>
      </c>
      <c r="DV14" s="9" t="str">
        <f t="shared" si="28"/>
        <v/>
      </c>
      <c r="DW14" s="9" t="str">
        <f t="shared" si="29"/>
        <v/>
      </c>
      <c r="DX14" s="9" t="str">
        <f t="shared" si="30"/>
        <v/>
      </c>
      <c r="DY14" s="9" t="str">
        <f t="shared" si="31"/>
        <v/>
      </c>
      <c r="DZ14" s="9" t="str">
        <f t="shared" si="32"/>
        <v/>
      </c>
      <c r="EA14" s="9" t="str">
        <f t="shared" si="33"/>
        <v/>
      </c>
      <c r="EB14" s="9" t="str">
        <f t="shared" si="34"/>
        <v/>
      </c>
      <c r="EC14" s="9" t="str">
        <f t="shared" si="35"/>
        <v/>
      </c>
      <c r="ED14" s="9" t="str">
        <f t="shared" si="36"/>
        <v>Tari kreasi daerah</v>
      </c>
      <c r="EE14" s="9" t="str">
        <f t="shared" si="37"/>
        <v>patung</v>
      </c>
      <c r="EF14" s="31" t="str">
        <f>IFERROR(LOOKUP(MAX($DO14:$EC14),KKM!$C$11:$C$14,KKM!$F$11:$F$14),"")&amp;SBDP!ED14&amp;"; "&amp;IFERROR(LOOKUP(MIN($DO14:$EC14),KKM!$C$11:$C$14,KKM!$F$11:$F$14),"")&amp;SBDP!EE14</f>
        <v>Terampil dalam Tari kreasi daerah; Terampil dalam patung</v>
      </c>
    </row>
    <row r="15" spans="1:136" ht="31.5" x14ac:dyDescent="0.25">
      <c r="A15" s="2">
        <v>13</v>
      </c>
      <c r="B15" s="3" t="str">
        <f t="shared" ca="1" si="0"/>
        <v>MUHAMMAD NIZAM</v>
      </c>
      <c r="C15" s="3" t="str">
        <f t="shared" ca="1" si="0"/>
        <v>0072115185</v>
      </c>
      <c r="D15" s="4" t="s">
        <v>266</v>
      </c>
      <c r="E15" s="5">
        <v>78</v>
      </c>
      <c r="F15" s="5"/>
      <c r="G15" s="5"/>
      <c r="H15" s="5">
        <v>81</v>
      </c>
      <c r="I15" s="5">
        <v>79</v>
      </c>
      <c r="J15" s="4" t="s">
        <v>267</v>
      </c>
      <c r="K15" s="5">
        <v>90</v>
      </c>
      <c r="L15" s="5"/>
      <c r="M15" s="5"/>
      <c r="N15" s="5">
        <v>79</v>
      </c>
      <c r="O15" s="5">
        <v>78</v>
      </c>
      <c r="P15" s="4" t="s">
        <v>268</v>
      </c>
      <c r="Q15" s="5">
        <v>87</v>
      </c>
      <c r="R15" s="5"/>
      <c r="S15" s="5"/>
      <c r="T15" s="5">
        <v>78</v>
      </c>
      <c r="U15" s="5">
        <v>87</v>
      </c>
      <c r="V15" s="4" t="s">
        <v>265</v>
      </c>
      <c r="W15" s="5">
        <v>81</v>
      </c>
      <c r="X15" s="5"/>
      <c r="Y15" s="5"/>
      <c r="Z15" s="5">
        <v>90</v>
      </c>
      <c r="AA15" s="5">
        <v>77</v>
      </c>
      <c r="AB15" s="4"/>
      <c r="AC15" s="5"/>
      <c r="AD15" s="5"/>
      <c r="AE15" s="5"/>
      <c r="AF15" s="5"/>
      <c r="AG15" s="5"/>
      <c r="AH15" s="4"/>
      <c r="AI15" s="5"/>
      <c r="AJ15" s="5"/>
      <c r="AK15" s="5"/>
      <c r="AL15" s="5"/>
      <c r="AM15" s="5"/>
      <c r="AN15" s="6"/>
      <c r="AO15" s="5"/>
      <c r="AP15" s="5"/>
      <c r="AQ15" s="5"/>
      <c r="AR15" s="5"/>
      <c r="AS15" s="5"/>
      <c r="AT15" s="4"/>
      <c r="AU15" s="5"/>
      <c r="AV15" s="5"/>
      <c r="AW15" s="5"/>
      <c r="AX15" s="5"/>
      <c r="AY15" s="5"/>
      <c r="AZ15" s="4"/>
      <c r="BA15" s="5"/>
      <c r="BB15" s="5"/>
      <c r="BC15" s="5"/>
      <c r="BD15" s="5"/>
      <c r="BE15" s="5"/>
      <c r="BF15" s="4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6">
        <f t="shared" si="2"/>
        <v>84</v>
      </c>
      <c r="CQ15" s="10">
        <f t="shared" si="3"/>
        <v>84</v>
      </c>
      <c r="CR15" s="10" t="str">
        <f t="shared" si="1"/>
        <v/>
      </c>
      <c r="CS15" s="10" t="str">
        <f t="shared" si="1"/>
        <v/>
      </c>
      <c r="CT15" s="10">
        <f t="shared" si="1"/>
        <v>82</v>
      </c>
      <c r="CU15" s="10">
        <f t="shared" si="1"/>
        <v>80.25</v>
      </c>
      <c r="CV15" s="21">
        <f t="shared" si="4"/>
        <v>78</v>
      </c>
      <c r="CW15" s="21">
        <f t="shared" si="5"/>
        <v>90</v>
      </c>
      <c r="CX15" s="22">
        <f t="shared" si="6"/>
        <v>87</v>
      </c>
      <c r="CY15" s="22">
        <f t="shared" si="7"/>
        <v>81</v>
      </c>
      <c r="CZ15" s="22" t="str">
        <f t="shared" si="8"/>
        <v/>
      </c>
      <c r="DA15" s="23" t="str">
        <f t="shared" si="9"/>
        <v/>
      </c>
      <c r="DB15" s="23" t="str">
        <f t="shared" si="10"/>
        <v/>
      </c>
      <c r="DC15" s="23" t="str">
        <f t="shared" si="11"/>
        <v/>
      </c>
      <c r="DD15" s="23" t="str">
        <f t="shared" si="12"/>
        <v/>
      </c>
      <c r="DE15" s="23" t="str">
        <f t="shared" si="13"/>
        <v/>
      </c>
      <c r="DF15" s="23" t="str">
        <f t="shared" si="14"/>
        <v/>
      </c>
      <c r="DG15" s="23" t="str">
        <f t="shared" si="15"/>
        <v/>
      </c>
      <c r="DH15" s="23" t="str">
        <f t="shared" si="16"/>
        <v/>
      </c>
      <c r="DI15" s="23" t="str">
        <f t="shared" si="17"/>
        <v/>
      </c>
      <c r="DJ15" s="23" t="str">
        <f t="shared" si="18"/>
        <v/>
      </c>
      <c r="DK15" s="23" t="str">
        <f t="shared" si="19"/>
        <v>Interval nada</v>
      </c>
      <c r="DL15" s="23" t="str">
        <f t="shared" si="20"/>
        <v>Reklame</v>
      </c>
      <c r="DM15" s="31" t="str">
        <f>IF(DK15="","",LOOKUP(MAX($CV15:$DJ15),KKM!$C$11:$C$14,KKM!$E$11:$E$14)&amp;" "&amp;SBDP!DK15&amp;"; "&amp;LOOKUP(MIN(SBDP!CV15:DJ15),KKM!$C$11:$C$14,KKM!$E$11:$E$14)&amp;" "&amp;SBDP!DL15)</f>
        <v>Memiliki kemampuan yang sangat baik dalam  Interval nada; Memiliki kemampuan yang cukup baik dalam  Reklame</v>
      </c>
      <c r="DO15" s="9">
        <f t="shared" si="21"/>
        <v>80</v>
      </c>
      <c r="DP15" s="9">
        <f t="shared" si="22"/>
        <v>78.5</v>
      </c>
      <c r="DQ15" s="9">
        <f t="shared" si="23"/>
        <v>82.5</v>
      </c>
      <c r="DR15" s="9">
        <f t="shared" si="24"/>
        <v>83.5</v>
      </c>
      <c r="DS15" s="9" t="str">
        <f t="shared" si="25"/>
        <v/>
      </c>
      <c r="DT15" s="9" t="str">
        <f t="shared" si="26"/>
        <v/>
      </c>
      <c r="DU15" s="9" t="str">
        <f t="shared" si="27"/>
        <v/>
      </c>
      <c r="DV15" s="9" t="str">
        <f t="shared" si="28"/>
        <v/>
      </c>
      <c r="DW15" s="9" t="str">
        <f t="shared" si="29"/>
        <v/>
      </c>
      <c r="DX15" s="9" t="str">
        <f t="shared" si="30"/>
        <v/>
      </c>
      <c r="DY15" s="9" t="str">
        <f t="shared" si="31"/>
        <v/>
      </c>
      <c r="DZ15" s="9" t="str">
        <f t="shared" si="32"/>
        <v/>
      </c>
      <c r="EA15" s="9" t="str">
        <f t="shared" si="33"/>
        <v/>
      </c>
      <c r="EB15" s="9" t="str">
        <f t="shared" si="34"/>
        <v/>
      </c>
      <c r="EC15" s="9" t="str">
        <f t="shared" si="35"/>
        <v/>
      </c>
      <c r="ED15" s="9" t="str">
        <f t="shared" si="36"/>
        <v>patung</v>
      </c>
      <c r="EE15" s="9" t="str">
        <f t="shared" si="37"/>
        <v>Interval nada</v>
      </c>
      <c r="EF15" s="31" t="str">
        <f>IFERROR(LOOKUP(MAX($DO15:$EC15),KKM!$C$11:$C$14,KKM!$F$11:$F$14),"")&amp;SBDP!ED15&amp;"; "&amp;IFERROR(LOOKUP(MIN($DO15:$EC15),KKM!$C$11:$C$14,KKM!$F$11:$F$14),"")&amp;SBDP!EE15</f>
        <v>Terampil dalam patung; Cukup terampil dalam Interval nada</v>
      </c>
    </row>
    <row r="16" spans="1:136" ht="31.5" x14ac:dyDescent="0.25">
      <c r="A16" s="2">
        <v>14</v>
      </c>
      <c r="B16" s="3" t="str">
        <f t="shared" ca="1" si="0"/>
        <v>MUHAMMAD RAMADANI</v>
      </c>
      <c r="C16" s="3" t="str">
        <f t="shared" ca="1" si="0"/>
        <v>0071550749</v>
      </c>
      <c r="D16" s="4" t="s">
        <v>266</v>
      </c>
      <c r="E16" s="5">
        <v>78</v>
      </c>
      <c r="F16" s="5"/>
      <c r="G16" s="5"/>
      <c r="H16" s="5">
        <v>84</v>
      </c>
      <c r="I16" s="5">
        <v>89</v>
      </c>
      <c r="J16" s="4" t="s">
        <v>267</v>
      </c>
      <c r="K16" s="5">
        <v>84</v>
      </c>
      <c r="L16" s="5"/>
      <c r="M16" s="5"/>
      <c r="N16" s="5">
        <v>76</v>
      </c>
      <c r="O16" s="5">
        <v>76</v>
      </c>
      <c r="P16" s="4" t="s">
        <v>268</v>
      </c>
      <c r="Q16" s="5">
        <v>85</v>
      </c>
      <c r="R16" s="5"/>
      <c r="S16" s="5"/>
      <c r="T16" s="5">
        <v>86</v>
      </c>
      <c r="U16" s="5">
        <v>78</v>
      </c>
      <c r="V16" s="4" t="s">
        <v>265</v>
      </c>
      <c r="W16" s="5">
        <v>81</v>
      </c>
      <c r="X16" s="5"/>
      <c r="Y16" s="5"/>
      <c r="Z16" s="5">
        <v>85</v>
      </c>
      <c r="AA16" s="5">
        <v>85</v>
      </c>
      <c r="AB16" s="4"/>
      <c r="AC16" s="5"/>
      <c r="AD16" s="5"/>
      <c r="AE16" s="5"/>
      <c r="AF16" s="5"/>
      <c r="AG16" s="5"/>
      <c r="AH16" s="4"/>
      <c r="AI16" s="5"/>
      <c r="AJ16" s="5"/>
      <c r="AK16" s="5"/>
      <c r="AL16" s="5"/>
      <c r="AM16" s="5"/>
      <c r="AN16" s="6"/>
      <c r="AO16" s="5"/>
      <c r="AP16" s="5"/>
      <c r="AQ16" s="5"/>
      <c r="AR16" s="5"/>
      <c r="AS16" s="5"/>
      <c r="AT16" s="4"/>
      <c r="AU16" s="5"/>
      <c r="AV16" s="5"/>
      <c r="AW16" s="5"/>
      <c r="AX16" s="5"/>
      <c r="AY16" s="5"/>
      <c r="AZ16" s="4"/>
      <c r="BA16" s="5"/>
      <c r="BB16" s="5"/>
      <c r="BC16" s="5"/>
      <c r="BD16" s="5"/>
      <c r="BE16" s="5"/>
      <c r="BF16" s="4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6">
        <f t="shared" si="2"/>
        <v>82</v>
      </c>
      <c r="CQ16" s="10">
        <f t="shared" si="3"/>
        <v>82</v>
      </c>
      <c r="CR16" s="10" t="str">
        <f t="shared" si="1"/>
        <v/>
      </c>
      <c r="CS16" s="10" t="str">
        <f t="shared" si="1"/>
        <v/>
      </c>
      <c r="CT16" s="10">
        <f t="shared" si="1"/>
        <v>82.75</v>
      </c>
      <c r="CU16" s="10">
        <f t="shared" si="1"/>
        <v>82</v>
      </c>
      <c r="CV16" s="21">
        <f t="shared" si="4"/>
        <v>78</v>
      </c>
      <c r="CW16" s="21">
        <f t="shared" si="5"/>
        <v>84</v>
      </c>
      <c r="CX16" s="22">
        <f t="shared" si="6"/>
        <v>85</v>
      </c>
      <c r="CY16" s="22">
        <f t="shared" si="7"/>
        <v>81</v>
      </c>
      <c r="CZ16" s="22" t="str">
        <f t="shared" si="8"/>
        <v/>
      </c>
      <c r="DA16" s="23" t="str">
        <f t="shared" si="9"/>
        <v/>
      </c>
      <c r="DB16" s="23" t="str">
        <f t="shared" si="10"/>
        <v/>
      </c>
      <c r="DC16" s="23" t="str">
        <f t="shared" si="11"/>
        <v/>
      </c>
      <c r="DD16" s="23" t="str">
        <f t="shared" si="12"/>
        <v/>
      </c>
      <c r="DE16" s="23" t="str">
        <f t="shared" si="13"/>
        <v/>
      </c>
      <c r="DF16" s="23" t="str">
        <f t="shared" si="14"/>
        <v/>
      </c>
      <c r="DG16" s="23" t="str">
        <f t="shared" si="15"/>
        <v/>
      </c>
      <c r="DH16" s="23" t="str">
        <f t="shared" si="16"/>
        <v/>
      </c>
      <c r="DI16" s="23" t="str">
        <f t="shared" si="17"/>
        <v/>
      </c>
      <c r="DJ16" s="23" t="str">
        <f t="shared" si="18"/>
        <v/>
      </c>
      <c r="DK16" s="23" t="str">
        <f t="shared" si="19"/>
        <v>Tari kreasi daerah</v>
      </c>
      <c r="DL16" s="23" t="str">
        <f t="shared" si="20"/>
        <v>Reklame</v>
      </c>
      <c r="DM16" s="31" t="str">
        <f>IF(DK16="","",LOOKUP(MAX($CV16:$DJ16),KKM!$C$11:$C$14,KKM!$E$11:$E$14)&amp;" "&amp;SBDP!DK16&amp;"; "&amp;LOOKUP(MIN(SBDP!CV16:DJ16),KKM!$C$11:$C$14,KKM!$E$11:$E$14)&amp;" "&amp;SBDP!DL16)</f>
        <v>Memiliki kemampuan yang baik dalam  Tari kreasi daerah; Memiliki kemampuan yang cukup baik dalam  Reklame</v>
      </c>
      <c r="DO16" s="9">
        <f t="shared" si="21"/>
        <v>86.5</v>
      </c>
      <c r="DP16" s="9">
        <f t="shared" si="22"/>
        <v>76</v>
      </c>
      <c r="DQ16" s="9">
        <f t="shared" si="23"/>
        <v>82</v>
      </c>
      <c r="DR16" s="9">
        <f t="shared" si="24"/>
        <v>85</v>
      </c>
      <c r="DS16" s="9" t="str">
        <f t="shared" si="25"/>
        <v/>
      </c>
      <c r="DT16" s="9" t="str">
        <f t="shared" si="26"/>
        <v/>
      </c>
      <c r="DU16" s="9" t="str">
        <f t="shared" si="27"/>
        <v/>
      </c>
      <c r="DV16" s="9" t="str">
        <f t="shared" si="28"/>
        <v/>
      </c>
      <c r="DW16" s="9" t="str">
        <f t="shared" si="29"/>
        <v/>
      </c>
      <c r="DX16" s="9" t="str">
        <f t="shared" si="30"/>
        <v/>
      </c>
      <c r="DY16" s="9" t="str">
        <f t="shared" si="31"/>
        <v/>
      </c>
      <c r="DZ16" s="9" t="str">
        <f t="shared" si="32"/>
        <v/>
      </c>
      <c r="EA16" s="9" t="str">
        <f t="shared" si="33"/>
        <v/>
      </c>
      <c r="EB16" s="9" t="str">
        <f t="shared" si="34"/>
        <v/>
      </c>
      <c r="EC16" s="9" t="str">
        <f t="shared" si="35"/>
        <v/>
      </c>
      <c r="ED16" s="9" t="str">
        <f t="shared" si="36"/>
        <v>Reklame</v>
      </c>
      <c r="EE16" s="9" t="str">
        <f t="shared" si="37"/>
        <v>Interval nada</v>
      </c>
      <c r="EF16" s="31" t="str">
        <f>IFERROR(LOOKUP(MAX($DO16:$EC16),KKM!$C$11:$C$14,KKM!$F$11:$F$14),"")&amp;SBDP!ED16&amp;"; "&amp;IFERROR(LOOKUP(MIN($DO16:$EC16),KKM!$C$11:$C$14,KKM!$F$11:$F$14),"")&amp;SBDP!EE16</f>
        <v>Terampil dalam Reklame; Cukup terampil dalam Interval nada</v>
      </c>
    </row>
    <row r="17" spans="1:136" ht="31.5" x14ac:dyDescent="0.25">
      <c r="A17" s="2">
        <v>15</v>
      </c>
      <c r="B17" s="3" t="str">
        <f t="shared" ca="1" si="0"/>
        <v>MUHAMMAD REVALISA AKBAR</v>
      </c>
      <c r="C17" s="3" t="str">
        <f t="shared" ca="1" si="0"/>
        <v>0087069179</v>
      </c>
      <c r="D17" s="4" t="s">
        <v>266</v>
      </c>
      <c r="E17" s="5">
        <v>75</v>
      </c>
      <c r="F17" s="5"/>
      <c r="G17" s="5"/>
      <c r="H17" s="5">
        <v>89</v>
      </c>
      <c r="I17" s="5">
        <v>86</v>
      </c>
      <c r="J17" s="4" t="s">
        <v>267</v>
      </c>
      <c r="K17" s="5">
        <v>78</v>
      </c>
      <c r="L17" s="5"/>
      <c r="M17" s="5"/>
      <c r="N17" s="5">
        <v>87</v>
      </c>
      <c r="O17" s="5">
        <v>83</v>
      </c>
      <c r="P17" s="4" t="s">
        <v>268</v>
      </c>
      <c r="Q17" s="5">
        <v>89</v>
      </c>
      <c r="R17" s="5"/>
      <c r="S17" s="5"/>
      <c r="T17" s="5">
        <v>76</v>
      </c>
      <c r="U17" s="5">
        <v>80</v>
      </c>
      <c r="V17" s="4" t="s">
        <v>265</v>
      </c>
      <c r="W17" s="5">
        <v>83</v>
      </c>
      <c r="X17" s="5"/>
      <c r="Y17" s="5"/>
      <c r="Z17" s="5">
        <v>82</v>
      </c>
      <c r="AA17" s="5">
        <v>76</v>
      </c>
      <c r="AB17" s="4"/>
      <c r="AC17" s="5"/>
      <c r="AD17" s="5"/>
      <c r="AE17" s="5"/>
      <c r="AF17" s="5"/>
      <c r="AG17" s="5"/>
      <c r="AH17" s="4"/>
      <c r="AI17" s="5"/>
      <c r="AJ17" s="5"/>
      <c r="AK17" s="5"/>
      <c r="AL17" s="5"/>
      <c r="AM17" s="5"/>
      <c r="AN17" s="6"/>
      <c r="AO17" s="5"/>
      <c r="AP17" s="5"/>
      <c r="AQ17" s="5"/>
      <c r="AR17" s="5"/>
      <c r="AS17" s="5"/>
      <c r="AT17" s="4"/>
      <c r="AU17" s="5"/>
      <c r="AV17" s="5"/>
      <c r="AW17" s="5"/>
      <c r="AX17" s="5"/>
      <c r="AY17" s="5"/>
      <c r="AZ17" s="4"/>
      <c r="BA17" s="5"/>
      <c r="BB17" s="5"/>
      <c r="BC17" s="5"/>
      <c r="BD17" s="5"/>
      <c r="BE17" s="5"/>
      <c r="BF17" s="4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6">
        <f t="shared" si="2"/>
        <v>81.25</v>
      </c>
      <c r="CQ17" s="10">
        <f t="shared" si="3"/>
        <v>81.25</v>
      </c>
      <c r="CR17" s="10" t="str">
        <f t="shared" si="1"/>
        <v/>
      </c>
      <c r="CS17" s="10" t="str">
        <f t="shared" si="1"/>
        <v/>
      </c>
      <c r="CT17" s="10">
        <f t="shared" si="1"/>
        <v>83.5</v>
      </c>
      <c r="CU17" s="10">
        <f t="shared" si="1"/>
        <v>81.25</v>
      </c>
      <c r="CV17" s="21">
        <f t="shared" si="4"/>
        <v>75</v>
      </c>
      <c r="CW17" s="21">
        <f t="shared" si="5"/>
        <v>78</v>
      </c>
      <c r="CX17" s="22">
        <f t="shared" si="6"/>
        <v>89</v>
      </c>
      <c r="CY17" s="22">
        <f t="shared" si="7"/>
        <v>83</v>
      </c>
      <c r="CZ17" s="22" t="str">
        <f t="shared" si="8"/>
        <v/>
      </c>
      <c r="DA17" s="23" t="str">
        <f t="shared" si="9"/>
        <v/>
      </c>
      <c r="DB17" s="23" t="str">
        <f t="shared" si="10"/>
        <v/>
      </c>
      <c r="DC17" s="23" t="str">
        <f t="shared" si="11"/>
        <v/>
      </c>
      <c r="DD17" s="23" t="str">
        <f t="shared" si="12"/>
        <v/>
      </c>
      <c r="DE17" s="23" t="str">
        <f t="shared" si="13"/>
        <v/>
      </c>
      <c r="DF17" s="23" t="str">
        <f t="shared" si="14"/>
        <v/>
      </c>
      <c r="DG17" s="23" t="str">
        <f t="shared" si="15"/>
        <v/>
      </c>
      <c r="DH17" s="23" t="str">
        <f t="shared" si="16"/>
        <v/>
      </c>
      <c r="DI17" s="23" t="str">
        <f t="shared" si="17"/>
        <v/>
      </c>
      <c r="DJ17" s="23" t="str">
        <f t="shared" si="18"/>
        <v/>
      </c>
      <c r="DK17" s="23" t="str">
        <f t="shared" si="19"/>
        <v>Tari kreasi daerah</v>
      </c>
      <c r="DL17" s="23" t="str">
        <f t="shared" si="20"/>
        <v>Reklame</v>
      </c>
      <c r="DM17" s="31" t="str">
        <f>IF(DK17="","",LOOKUP(MAX($CV17:$DJ17),KKM!$C$11:$C$14,KKM!$E$11:$E$14)&amp;" "&amp;SBDP!DK17&amp;"; "&amp;LOOKUP(MIN(SBDP!CV17:DJ17),KKM!$C$11:$C$14,KKM!$E$11:$E$14)&amp;" "&amp;SBDP!DL17)</f>
        <v>Memiliki kemampuan yang baik dalam  Tari kreasi daerah; Memiliki kemampuan yang cukup baik dalam  Reklame</v>
      </c>
      <c r="DO17" s="9">
        <f t="shared" si="21"/>
        <v>87.5</v>
      </c>
      <c r="DP17" s="9">
        <f t="shared" si="22"/>
        <v>85</v>
      </c>
      <c r="DQ17" s="9">
        <f t="shared" si="23"/>
        <v>78</v>
      </c>
      <c r="DR17" s="9">
        <f t="shared" si="24"/>
        <v>79</v>
      </c>
      <c r="DS17" s="9" t="str">
        <f t="shared" si="25"/>
        <v/>
      </c>
      <c r="DT17" s="9" t="str">
        <f t="shared" si="26"/>
        <v/>
      </c>
      <c r="DU17" s="9" t="str">
        <f t="shared" si="27"/>
        <v/>
      </c>
      <c r="DV17" s="9" t="str">
        <f t="shared" si="28"/>
        <v/>
      </c>
      <c r="DW17" s="9" t="str">
        <f t="shared" si="29"/>
        <v/>
      </c>
      <c r="DX17" s="9" t="str">
        <f t="shared" si="30"/>
        <v/>
      </c>
      <c r="DY17" s="9" t="str">
        <f t="shared" si="31"/>
        <v/>
      </c>
      <c r="DZ17" s="9" t="str">
        <f t="shared" si="32"/>
        <v/>
      </c>
      <c r="EA17" s="9" t="str">
        <f t="shared" si="33"/>
        <v/>
      </c>
      <c r="EB17" s="9" t="str">
        <f t="shared" si="34"/>
        <v/>
      </c>
      <c r="EC17" s="9" t="str">
        <f t="shared" si="35"/>
        <v/>
      </c>
      <c r="ED17" s="9" t="str">
        <f t="shared" si="36"/>
        <v>Reklame</v>
      </c>
      <c r="EE17" s="9" t="str">
        <f t="shared" si="37"/>
        <v>Tari kreasi daerah</v>
      </c>
      <c r="EF17" s="31" t="str">
        <f>IFERROR(LOOKUP(MAX($DO17:$EC17),KKM!$C$11:$C$14,KKM!$F$11:$F$14),"")&amp;SBDP!ED17&amp;"; "&amp;IFERROR(LOOKUP(MIN($DO17:$EC17),KKM!$C$11:$C$14,KKM!$F$11:$F$14),"")&amp;SBDP!EE17</f>
        <v>Terampil dalam Reklame; Cukup terampil dalam Tari kreasi daerah</v>
      </c>
    </row>
    <row r="18" spans="1:136" x14ac:dyDescent="0.25">
      <c r="A18" s="2">
        <v>16</v>
      </c>
      <c r="B18" s="3" t="str">
        <f t="shared" ca="1" si="0"/>
        <v>MUHAMMAD ROZI</v>
      </c>
      <c r="C18" s="3" t="str">
        <f t="shared" ca="1" si="0"/>
        <v>0078857610</v>
      </c>
      <c r="D18" s="4" t="s">
        <v>266</v>
      </c>
      <c r="E18" s="5">
        <v>87</v>
      </c>
      <c r="F18" s="5"/>
      <c r="G18" s="5"/>
      <c r="H18" s="5">
        <v>90</v>
      </c>
      <c r="I18" s="5">
        <v>78</v>
      </c>
      <c r="J18" s="4" t="s">
        <v>267</v>
      </c>
      <c r="K18" s="5">
        <v>83</v>
      </c>
      <c r="L18" s="5"/>
      <c r="M18" s="5"/>
      <c r="N18" s="5">
        <v>84</v>
      </c>
      <c r="O18" s="5">
        <v>87</v>
      </c>
      <c r="P18" s="4" t="s">
        <v>268</v>
      </c>
      <c r="Q18" s="5">
        <v>77</v>
      </c>
      <c r="R18" s="5"/>
      <c r="S18" s="5"/>
      <c r="T18" s="5">
        <v>78</v>
      </c>
      <c r="U18" s="5">
        <v>75</v>
      </c>
      <c r="V18" s="4" t="s">
        <v>265</v>
      </c>
      <c r="W18" s="5">
        <v>88</v>
      </c>
      <c r="X18" s="5"/>
      <c r="Y18" s="5"/>
      <c r="Z18" s="5">
        <v>78</v>
      </c>
      <c r="AA18" s="5">
        <v>79</v>
      </c>
      <c r="AB18" s="4"/>
      <c r="AC18" s="5"/>
      <c r="AD18" s="5"/>
      <c r="AE18" s="5"/>
      <c r="AF18" s="5"/>
      <c r="AG18" s="5"/>
      <c r="AH18" s="4"/>
      <c r="AI18" s="5"/>
      <c r="AJ18" s="5"/>
      <c r="AK18" s="5"/>
      <c r="AL18" s="5"/>
      <c r="AM18" s="5"/>
      <c r="AN18" s="6"/>
      <c r="AO18" s="5"/>
      <c r="AP18" s="5"/>
      <c r="AQ18" s="5"/>
      <c r="AR18" s="5"/>
      <c r="AS18" s="5"/>
      <c r="AT18" s="4"/>
      <c r="AU18" s="5"/>
      <c r="AV18" s="5"/>
      <c r="AW18" s="5"/>
      <c r="AX18" s="5"/>
      <c r="AY18" s="5"/>
      <c r="AZ18" s="4"/>
      <c r="BA18" s="5"/>
      <c r="BB18" s="5"/>
      <c r="BC18" s="5"/>
      <c r="BD18" s="5"/>
      <c r="BE18" s="5"/>
      <c r="BF18" s="4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6">
        <f t="shared" si="2"/>
        <v>83.75</v>
      </c>
      <c r="CQ18" s="10">
        <f t="shared" si="3"/>
        <v>83.75</v>
      </c>
      <c r="CR18" s="10" t="str">
        <f t="shared" si="1"/>
        <v/>
      </c>
      <c r="CS18" s="10" t="str">
        <f t="shared" si="1"/>
        <v/>
      </c>
      <c r="CT18" s="10">
        <f t="shared" si="1"/>
        <v>82.5</v>
      </c>
      <c r="CU18" s="10">
        <f t="shared" si="1"/>
        <v>79.75</v>
      </c>
      <c r="CV18" s="21">
        <f t="shared" si="4"/>
        <v>87</v>
      </c>
      <c r="CW18" s="21">
        <f t="shared" si="5"/>
        <v>83</v>
      </c>
      <c r="CX18" s="22">
        <f t="shared" si="6"/>
        <v>77</v>
      </c>
      <c r="CY18" s="22">
        <f t="shared" si="7"/>
        <v>88</v>
      </c>
      <c r="CZ18" s="22" t="str">
        <f t="shared" si="8"/>
        <v/>
      </c>
      <c r="DA18" s="23" t="str">
        <f t="shared" si="9"/>
        <v/>
      </c>
      <c r="DB18" s="23" t="str">
        <f t="shared" si="10"/>
        <v/>
      </c>
      <c r="DC18" s="23" t="str">
        <f t="shared" si="11"/>
        <v/>
      </c>
      <c r="DD18" s="23" t="str">
        <f t="shared" si="12"/>
        <v/>
      </c>
      <c r="DE18" s="23" t="str">
        <f t="shared" si="13"/>
        <v/>
      </c>
      <c r="DF18" s="23" t="str">
        <f t="shared" si="14"/>
        <v/>
      </c>
      <c r="DG18" s="23" t="str">
        <f t="shared" si="15"/>
        <v/>
      </c>
      <c r="DH18" s="23" t="str">
        <f t="shared" si="16"/>
        <v/>
      </c>
      <c r="DI18" s="23" t="str">
        <f t="shared" si="17"/>
        <v/>
      </c>
      <c r="DJ18" s="23" t="str">
        <f t="shared" si="18"/>
        <v/>
      </c>
      <c r="DK18" s="23" t="str">
        <f t="shared" si="19"/>
        <v>patung</v>
      </c>
      <c r="DL18" s="23" t="str">
        <f t="shared" si="20"/>
        <v>Tari kreasi daerah</v>
      </c>
      <c r="DM18" s="31" t="str">
        <f>IF(DK18="","",LOOKUP(MAX($CV18:$DJ18),KKM!$C$11:$C$14,KKM!$E$11:$E$14)&amp;" "&amp;SBDP!DK18&amp;"; "&amp;LOOKUP(MIN(SBDP!CV18:DJ18),KKM!$C$11:$C$14,KKM!$E$11:$E$14)&amp;" "&amp;SBDP!DL18)</f>
        <v>Memiliki kemampuan yang baik dalam  patung; Memiliki kemampuan yang cukup baik dalam  Tari kreasi daerah</v>
      </c>
      <c r="DO18" s="9">
        <f t="shared" si="21"/>
        <v>84</v>
      </c>
      <c r="DP18" s="9">
        <f t="shared" si="22"/>
        <v>85.5</v>
      </c>
      <c r="DQ18" s="9">
        <f t="shared" si="23"/>
        <v>76.5</v>
      </c>
      <c r="DR18" s="9">
        <f t="shared" si="24"/>
        <v>78.5</v>
      </c>
      <c r="DS18" s="9" t="str">
        <f t="shared" si="25"/>
        <v/>
      </c>
      <c r="DT18" s="9" t="str">
        <f t="shared" si="26"/>
        <v/>
      </c>
      <c r="DU18" s="9" t="str">
        <f t="shared" si="27"/>
        <v/>
      </c>
      <c r="DV18" s="9" t="str">
        <f t="shared" si="28"/>
        <v/>
      </c>
      <c r="DW18" s="9" t="str">
        <f t="shared" si="29"/>
        <v/>
      </c>
      <c r="DX18" s="9" t="str">
        <f t="shared" si="30"/>
        <v/>
      </c>
      <c r="DY18" s="9" t="str">
        <f t="shared" si="31"/>
        <v/>
      </c>
      <c r="DZ18" s="9" t="str">
        <f t="shared" si="32"/>
        <v/>
      </c>
      <c r="EA18" s="9" t="str">
        <f t="shared" si="33"/>
        <v/>
      </c>
      <c r="EB18" s="9" t="str">
        <f t="shared" si="34"/>
        <v/>
      </c>
      <c r="EC18" s="9" t="str">
        <f t="shared" si="35"/>
        <v/>
      </c>
      <c r="ED18" s="9" t="str">
        <f t="shared" si="36"/>
        <v>Interval nada</v>
      </c>
      <c r="EE18" s="9" t="str">
        <f t="shared" si="37"/>
        <v>Tari kreasi daerah</v>
      </c>
      <c r="EF18" s="31" t="str">
        <f>IFERROR(LOOKUP(MAX($DO18:$EC18),KKM!$C$11:$C$14,KKM!$F$11:$F$14),"")&amp;SBDP!ED18&amp;"; "&amp;IFERROR(LOOKUP(MIN($DO18:$EC18),KKM!$C$11:$C$14,KKM!$F$11:$F$14),"")&amp;SBDP!EE18</f>
        <v>Terampil dalam Interval nada; Cukup terampil dalam Tari kreasi daerah</v>
      </c>
    </row>
    <row r="19" spans="1:136" x14ac:dyDescent="0.25">
      <c r="A19" s="2">
        <v>17</v>
      </c>
      <c r="B19" s="3" t="str">
        <f t="shared" ca="1" si="0"/>
        <v>MUHAMMAD SUKRON</v>
      </c>
      <c r="C19" s="3" t="str">
        <f t="shared" ca="1" si="0"/>
        <v>0073337501</v>
      </c>
      <c r="D19" s="4" t="s">
        <v>266</v>
      </c>
      <c r="E19" s="5">
        <v>77</v>
      </c>
      <c r="F19" s="5"/>
      <c r="G19" s="5"/>
      <c r="H19" s="5">
        <v>85</v>
      </c>
      <c r="I19" s="5">
        <v>81</v>
      </c>
      <c r="J19" s="4" t="s">
        <v>267</v>
      </c>
      <c r="K19" s="5">
        <v>84</v>
      </c>
      <c r="L19" s="5"/>
      <c r="M19" s="5"/>
      <c r="N19" s="5">
        <v>75</v>
      </c>
      <c r="O19" s="5">
        <v>82</v>
      </c>
      <c r="P19" s="4" t="s">
        <v>268</v>
      </c>
      <c r="Q19" s="5">
        <v>81</v>
      </c>
      <c r="R19" s="5"/>
      <c r="S19" s="5"/>
      <c r="T19" s="5">
        <v>90</v>
      </c>
      <c r="U19" s="5">
        <v>89</v>
      </c>
      <c r="V19" s="4" t="s">
        <v>265</v>
      </c>
      <c r="W19" s="5">
        <v>82</v>
      </c>
      <c r="X19" s="5"/>
      <c r="Y19" s="5"/>
      <c r="Z19" s="5">
        <v>86</v>
      </c>
      <c r="AA19" s="5">
        <v>83</v>
      </c>
      <c r="AB19" s="4"/>
      <c r="AC19" s="5"/>
      <c r="AD19" s="5"/>
      <c r="AE19" s="5"/>
      <c r="AF19" s="5"/>
      <c r="AG19" s="5"/>
      <c r="AH19" s="4"/>
      <c r="AI19" s="5"/>
      <c r="AJ19" s="5"/>
      <c r="AK19" s="5"/>
      <c r="AL19" s="5"/>
      <c r="AM19" s="5"/>
      <c r="AN19" s="6"/>
      <c r="AO19" s="5"/>
      <c r="AP19" s="5"/>
      <c r="AQ19" s="5"/>
      <c r="AR19" s="5"/>
      <c r="AS19" s="5"/>
      <c r="AT19" s="4"/>
      <c r="AU19" s="5"/>
      <c r="AV19" s="5"/>
      <c r="AW19" s="5"/>
      <c r="AX19" s="5"/>
      <c r="AY19" s="5"/>
      <c r="AZ19" s="4"/>
      <c r="BA19" s="5"/>
      <c r="BB19" s="5"/>
      <c r="BC19" s="5"/>
      <c r="BD19" s="5"/>
      <c r="BE19" s="5"/>
      <c r="BF19" s="4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6">
        <f t="shared" si="2"/>
        <v>81</v>
      </c>
      <c r="CQ19" s="10">
        <f t="shared" si="3"/>
        <v>81</v>
      </c>
      <c r="CR19" s="10" t="str">
        <f t="shared" si="3"/>
        <v/>
      </c>
      <c r="CS19" s="10" t="str">
        <f t="shared" si="3"/>
        <v/>
      </c>
      <c r="CT19" s="10">
        <f t="shared" si="3"/>
        <v>84</v>
      </c>
      <c r="CU19" s="10">
        <f t="shared" si="3"/>
        <v>83.75</v>
      </c>
      <c r="CV19" s="21">
        <f t="shared" si="4"/>
        <v>77</v>
      </c>
      <c r="CW19" s="21">
        <f t="shared" si="5"/>
        <v>84</v>
      </c>
      <c r="CX19" s="22">
        <f t="shared" si="6"/>
        <v>81</v>
      </c>
      <c r="CY19" s="22">
        <f t="shared" si="7"/>
        <v>82</v>
      </c>
      <c r="CZ19" s="22" t="str">
        <f t="shared" si="8"/>
        <v/>
      </c>
      <c r="DA19" s="23" t="str">
        <f t="shared" si="9"/>
        <v/>
      </c>
      <c r="DB19" s="23" t="str">
        <f t="shared" si="10"/>
        <v/>
      </c>
      <c r="DC19" s="23" t="str">
        <f t="shared" si="11"/>
        <v/>
      </c>
      <c r="DD19" s="23" t="str">
        <f t="shared" si="12"/>
        <v/>
      </c>
      <c r="DE19" s="23" t="str">
        <f t="shared" si="13"/>
        <v/>
      </c>
      <c r="DF19" s="23" t="str">
        <f t="shared" si="14"/>
        <v/>
      </c>
      <c r="DG19" s="23" t="str">
        <f t="shared" si="15"/>
        <v/>
      </c>
      <c r="DH19" s="23" t="str">
        <f t="shared" si="16"/>
        <v/>
      </c>
      <c r="DI19" s="23" t="str">
        <f t="shared" si="17"/>
        <v/>
      </c>
      <c r="DJ19" s="23" t="str">
        <f t="shared" si="18"/>
        <v/>
      </c>
      <c r="DK19" s="23" t="str">
        <f t="shared" si="19"/>
        <v>Interval nada</v>
      </c>
      <c r="DL19" s="23" t="str">
        <f t="shared" si="20"/>
        <v>Reklame</v>
      </c>
      <c r="DM19" s="31" t="str">
        <f>IF(DK19="","",LOOKUP(MAX($CV19:$DJ19),KKM!$C$11:$C$14,KKM!$E$11:$E$14)&amp;" "&amp;SBDP!DK19&amp;"; "&amp;LOOKUP(MIN(SBDP!CV19:DJ19),KKM!$C$11:$C$14,KKM!$E$11:$E$14)&amp;" "&amp;SBDP!DL19)</f>
        <v>Memiliki kemampuan yang baik dalam  Interval nada; Memiliki kemampuan yang cukup baik dalam  Reklame</v>
      </c>
      <c r="DO19" s="9">
        <f t="shared" si="21"/>
        <v>83</v>
      </c>
      <c r="DP19" s="9">
        <f t="shared" si="22"/>
        <v>78.5</v>
      </c>
      <c r="DQ19" s="9">
        <f t="shared" si="23"/>
        <v>89.5</v>
      </c>
      <c r="DR19" s="9">
        <f t="shared" si="24"/>
        <v>84.5</v>
      </c>
      <c r="DS19" s="9" t="str">
        <f t="shared" si="25"/>
        <v/>
      </c>
      <c r="DT19" s="9" t="str">
        <f t="shared" si="26"/>
        <v/>
      </c>
      <c r="DU19" s="9" t="str">
        <f t="shared" si="27"/>
        <v/>
      </c>
      <c r="DV19" s="9" t="str">
        <f t="shared" si="28"/>
        <v/>
      </c>
      <c r="DW19" s="9" t="str">
        <f t="shared" si="29"/>
        <v/>
      </c>
      <c r="DX19" s="9" t="str">
        <f t="shared" si="30"/>
        <v/>
      </c>
      <c r="DY19" s="9" t="str">
        <f t="shared" si="31"/>
        <v/>
      </c>
      <c r="DZ19" s="9" t="str">
        <f t="shared" si="32"/>
        <v/>
      </c>
      <c r="EA19" s="9" t="str">
        <f t="shared" si="33"/>
        <v/>
      </c>
      <c r="EB19" s="9" t="str">
        <f t="shared" si="34"/>
        <v/>
      </c>
      <c r="EC19" s="9" t="str">
        <f t="shared" si="35"/>
        <v/>
      </c>
      <c r="ED19" s="9" t="str">
        <f t="shared" si="36"/>
        <v>Tari kreasi daerah</v>
      </c>
      <c r="EE19" s="9" t="str">
        <f t="shared" si="37"/>
        <v>Interval nada</v>
      </c>
      <c r="EF19" s="31" t="str">
        <f>IFERROR(LOOKUP(MAX($DO19:$EC19),KKM!$C$11:$C$14,KKM!$F$11:$F$14),"")&amp;SBDP!ED19&amp;"; "&amp;IFERROR(LOOKUP(MIN($DO19:$EC19),KKM!$C$11:$C$14,KKM!$F$11:$F$14),"")&amp;SBDP!EE19</f>
        <v>Terampil dalam Tari kreasi daerah; Cukup terampil dalam Interval nada</v>
      </c>
    </row>
    <row r="20" spans="1:136" x14ac:dyDescent="0.25">
      <c r="A20" s="2">
        <v>18</v>
      </c>
      <c r="B20" s="3" t="str">
        <f t="shared" ca="1" si="0"/>
        <v>NADIVA</v>
      </c>
      <c r="C20" s="3" t="str">
        <f t="shared" ca="1" si="0"/>
        <v>0084028635</v>
      </c>
      <c r="D20" s="4" t="s">
        <v>266</v>
      </c>
      <c r="E20" s="5">
        <v>86</v>
      </c>
      <c r="F20" s="5"/>
      <c r="G20" s="5"/>
      <c r="H20" s="5">
        <v>88</v>
      </c>
      <c r="I20" s="5">
        <v>80</v>
      </c>
      <c r="J20" s="4" t="s">
        <v>267</v>
      </c>
      <c r="K20" s="5">
        <v>82</v>
      </c>
      <c r="L20" s="5"/>
      <c r="M20" s="5"/>
      <c r="N20" s="5">
        <v>77</v>
      </c>
      <c r="O20" s="5">
        <v>79</v>
      </c>
      <c r="P20" s="4" t="s">
        <v>268</v>
      </c>
      <c r="Q20" s="5">
        <v>84</v>
      </c>
      <c r="R20" s="5"/>
      <c r="S20" s="5"/>
      <c r="T20" s="5">
        <v>83</v>
      </c>
      <c r="U20" s="5">
        <v>83</v>
      </c>
      <c r="V20" s="4" t="s">
        <v>265</v>
      </c>
      <c r="W20" s="5">
        <v>77</v>
      </c>
      <c r="X20" s="5"/>
      <c r="Y20" s="5"/>
      <c r="Z20" s="5">
        <v>87</v>
      </c>
      <c r="AA20" s="5">
        <v>81</v>
      </c>
      <c r="AB20" s="4"/>
      <c r="AC20" s="5"/>
      <c r="AD20" s="5"/>
      <c r="AE20" s="5"/>
      <c r="AF20" s="5"/>
      <c r="AG20" s="5"/>
      <c r="AH20" s="4"/>
      <c r="AI20" s="5"/>
      <c r="AJ20" s="5"/>
      <c r="AK20" s="5"/>
      <c r="AL20" s="5"/>
      <c r="AM20" s="5"/>
      <c r="AN20" s="6"/>
      <c r="AO20" s="5"/>
      <c r="AP20" s="5"/>
      <c r="AQ20" s="5"/>
      <c r="AR20" s="5"/>
      <c r="AS20" s="5"/>
      <c r="AT20" s="4"/>
      <c r="AU20" s="5"/>
      <c r="AV20" s="5"/>
      <c r="AW20" s="5"/>
      <c r="AX20" s="5"/>
      <c r="AY20" s="5"/>
      <c r="AZ20" s="4"/>
      <c r="BA20" s="5"/>
      <c r="BB20" s="5"/>
      <c r="BC20" s="5"/>
      <c r="BD20" s="5"/>
      <c r="BE20" s="5"/>
      <c r="BF20" s="4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6">
        <f t="shared" si="2"/>
        <v>82.25</v>
      </c>
      <c r="CQ20" s="10">
        <f t="shared" si="3"/>
        <v>82.25</v>
      </c>
      <c r="CR20" s="10" t="str">
        <f t="shared" si="3"/>
        <v/>
      </c>
      <c r="CS20" s="10" t="str">
        <f t="shared" si="3"/>
        <v/>
      </c>
      <c r="CT20" s="10">
        <f t="shared" si="3"/>
        <v>83.75</v>
      </c>
      <c r="CU20" s="10">
        <f t="shared" si="3"/>
        <v>80.75</v>
      </c>
      <c r="CV20" s="21">
        <f t="shared" si="4"/>
        <v>86</v>
      </c>
      <c r="CW20" s="21">
        <f t="shared" si="5"/>
        <v>82</v>
      </c>
      <c r="CX20" s="22">
        <f t="shared" si="6"/>
        <v>84</v>
      </c>
      <c r="CY20" s="22">
        <f t="shared" si="7"/>
        <v>77</v>
      </c>
      <c r="CZ20" s="22" t="str">
        <f t="shared" si="8"/>
        <v/>
      </c>
      <c r="DA20" s="23" t="str">
        <f t="shared" si="9"/>
        <v/>
      </c>
      <c r="DB20" s="23" t="str">
        <f t="shared" si="10"/>
        <v/>
      </c>
      <c r="DC20" s="23" t="str">
        <f t="shared" si="11"/>
        <v/>
      </c>
      <c r="DD20" s="23" t="str">
        <f t="shared" si="12"/>
        <v/>
      </c>
      <c r="DE20" s="23" t="str">
        <f t="shared" si="13"/>
        <v/>
      </c>
      <c r="DF20" s="23" t="str">
        <f t="shared" si="14"/>
        <v/>
      </c>
      <c r="DG20" s="23" t="str">
        <f t="shared" si="15"/>
        <v/>
      </c>
      <c r="DH20" s="23" t="str">
        <f t="shared" si="16"/>
        <v/>
      </c>
      <c r="DI20" s="23" t="str">
        <f t="shared" si="17"/>
        <v/>
      </c>
      <c r="DJ20" s="23" t="str">
        <f t="shared" si="18"/>
        <v/>
      </c>
      <c r="DK20" s="23" t="str">
        <f t="shared" si="19"/>
        <v>Reklame</v>
      </c>
      <c r="DL20" s="23" t="str">
        <f t="shared" si="20"/>
        <v>patung</v>
      </c>
      <c r="DM20" s="31" t="str">
        <f>IF(DK20="","",LOOKUP(MAX($CV20:$DJ20),KKM!$C$11:$C$14,KKM!$E$11:$E$14)&amp;" "&amp;SBDP!DK20&amp;"; "&amp;LOOKUP(MIN(SBDP!CV20:DJ20),KKM!$C$11:$C$14,KKM!$E$11:$E$14)&amp;" "&amp;SBDP!DL20)</f>
        <v>Memiliki kemampuan yang baik dalam  Reklame; Memiliki kemampuan yang cukup baik dalam  patung</v>
      </c>
      <c r="DO20" s="9">
        <f t="shared" si="21"/>
        <v>84</v>
      </c>
      <c r="DP20" s="9">
        <f t="shared" si="22"/>
        <v>78</v>
      </c>
      <c r="DQ20" s="9">
        <f t="shared" si="23"/>
        <v>83</v>
      </c>
      <c r="DR20" s="9">
        <f t="shared" si="24"/>
        <v>84</v>
      </c>
      <c r="DS20" s="9" t="str">
        <f t="shared" si="25"/>
        <v/>
      </c>
      <c r="DT20" s="9" t="str">
        <f t="shared" si="26"/>
        <v/>
      </c>
      <c r="DU20" s="9" t="str">
        <f t="shared" si="27"/>
        <v/>
      </c>
      <c r="DV20" s="9" t="str">
        <f t="shared" si="28"/>
        <v/>
      </c>
      <c r="DW20" s="9" t="str">
        <f t="shared" si="29"/>
        <v/>
      </c>
      <c r="DX20" s="9" t="str">
        <f t="shared" si="30"/>
        <v/>
      </c>
      <c r="DY20" s="9" t="str">
        <f t="shared" si="31"/>
        <v/>
      </c>
      <c r="DZ20" s="9" t="str">
        <f t="shared" si="32"/>
        <v/>
      </c>
      <c r="EA20" s="9" t="str">
        <f t="shared" si="33"/>
        <v/>
      </c>
      <c r="EB20" s="9" t="str">
        <f t="shared" si="34"/>
        <v/>
      </c>
      <c r="EC20" s="9" t="str">
        <f t="shared" si="35"/>
        <v/>
      </c>
      <c r="ED20" s="9" t="str">
        <f t="shared" si="36"/>
        <v>Reklame</v>
      </c>
      <c r="EE20" s="9" t="str">
        <f t="shared" si="37"/>
        <v>Interval nada</v>
      </c>
      <c r="EF20" s="31" t="str">
        <f>IFERROR(LOOKUP(MAX($DO20:$EC20),KKM!$C$11:$C$14,KKM!$F$11:$F$14),"")&amp;SBDP!ED20&amp;"; "&amp;IFERROR(LOOKUP(MIN($DO20:$EC20),KKM!$C$11:$C$14,KKM!$F$11:$F$14),"")&amp;SBDP!EE20</f>
        <v>Terampil dalam Reklame; Cukup terampil dalam Interval nada</v>
      </c>
    </row>
    <row r="21" spans="1:136" x14ac:dyDescent="0.25">
      <c r="A21" s="2">
        <v>19</v>
      </c>
      <c r="B21" s="3" t="str">
        <f t="shared" ca="1" si="0"/>
        <v>NURAINI</v>
      </c>
      <c r="C21" s="3" t="str">
        <f t="shared" ca="1" si="0"/>
        <v>0071301693</v>
      </c>
      <c r="D21" s="4" t="s">
        <v>266</v>
      </c>
      <c r="E21" s="5">
        <v>86</v>
      </c>
      <c r="F21" s="5"/>
      <c r="G21" s="5"/>
      <c r="H21" s="5">
        <v>90</v>
      </c>
      <c r="I21" s="5">
        <v>85</v>
      </c>
      <c r="J21" s="4" t="s">
        <v>267</v>
      </c>
      <c r="K21" s="5">
        <v>90</v>
      </c>
      <c r="L21" s="5"/>
      <c r="M21" s="5"/>
      <c r="N21" s="5">
        <v>88</v>
      </c>
      <c r="O21" s="5">
        <v>77</v>
      </c>
      <c r="P21" s="4" t="s">
        <v>268</v>
      </c>
      <c r="Q21" s="5">
        <v>89</v>
      </c>
      <c r="R21" s="5"/>
      <c r="S21" s="5"/>
      <c r="T21" s="5">
        <v>86</v>
      </c>
      <c r="U21" s="5">
        <v>89</v>
      </c>
      <c r="V21" s="4" t="s">
        <v>265</v>
      </c>
      <c r="W21" s="5">
        <v>80</v>
      </c>
      <c r="X21" s="5"/>
      <c r="Y21" s="5"/>
      <c r="Z21" s="5">
        <v>75</v>
      </c>
      <c r="AA21" s="5">
        <v>84</v>
      </c>
      <c r="AB21" s="4"/>
      <c r="AC21" s="5"/>
      <c r="AD21" s="5"/>
      <c r="AE21" s="5"/>
      <c r="AF21" s="5"/>
      <c r="AG21" s="5"/>
      <c r="AH21" s="4"/>
      <c r="AI21" s="5"/>
      <c r="AJ21" s="5"/>
      <c r="AK21" s="5"/>
      <c r="AL21" s="5"/>
      <c r="AM21" s="5"/>
      <c r="AN21" s="6"/>
      <c r="AO21" s="5"/>
      <c r="AP21" s="5"/>
      <c r="AQ21" s="5"/>
      <c r="AR21" s="5"/>
      <c r="AS21" s="5"/>
      <c r="AT21" s="4"/>
      <c r="AU21" s="5"/>
      <c r="AV21" s="5"/>
      <c r="AW21" s="5"/>
      <c r="AX21" s="5"/>
      <c r="AY21" s="5"/>
      <c r="AZ21" s="4"/>
      <c r="BA21" s="5"/>
      <c r="BB21" s="5"/>
      <c r="BC21" s="5"/>
      <c r="BD21" s="5"/>
      <c r="BE21" s="5"/>
      <c r="BF21" s="4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6">
        <f t="shared" si="2"/>
        <v>86.25</v>
      </c>
      <c r="CQ21" s="10">
        <f t="shared" si="3"/>
        <v>86.25</v>
      </c>
      <c r="CR21" s="10" t="str">
        <f t="shared" si="3"/>
        <v/>
      </c>
      <c r="CS21" s="10" t="str">
        <f t="shared" si="3"/>
        <v/>
      </c>
      <c r="CT21" s="10">
        <f t="shared" si="3"/>
        <v>84.75</v>
      </c>
      <c r="CU21" s="10">
        <f t="shared" si="3"/>
        <v>83.75</v>
      </c>
      <c r="CV21" s="21">
        <f t="shared" si="4"/>
        <v>86</v>
      </c>
      <c r="CW21" s="21">
        <f t="shared" si="5"/>
        <v>90</v>
      </c>
      <c r="CX21" s="22">
        <f t="shared" si="6"/>
        <v>89</v>
      </c>
      <c r="CY21" s="22">
        <f t="shared" si="7"/>
        <v>80</v>
      </c>
      <c r="CZ21" s="22" t="str">
        <f t="shared" si="8"/>
        <v/>
      </c>
      <c r="DA21" s="23" t="str">
        <f t="shared" si="9"/>
        <v/>
      </c>
      <c r="DB21" s="23" t="str">
        <f t="shared" si="10"/>
        <v/>
      </c>
      <c r="DC21" s="23" t="str">
        <f t="shared" si="11"/>
        <v/>
      </c>
      <c r="DD21" s="23" t="str">
        <f t="shared" si="12"/>
        <v/>
      </c>
      <c r="DE21" s="23" t="str">
        <f t="shared" si="13"/>
        <v/>
      </c>
      <c r="DF21" s="23" t="str">
        <f t="shared" si="14"/>
        <v/>
      </c>
      <c r="DG21" s="23" t="str">
        <f t="shared" si="15"/>
        <v/>
      </c>
      <c r="DH21" s="23" t="str">
        <f t="shared" si="16"/>
        <v/>
      </c>
      <c r="DI21" s="23" t="str">
        <f t="shared" si="17"/>
        <v/>
      </c>
      <c r="DJ21" s="23" t="str">
        <f t="shared" si="18"/>
        <v/>
      </c>
      <c r="DK21" s="23" t="str">
        <f t="shared" si="19"/>
        <v>Interval nada</v>
      </c>
      <c r="DL21" s="23" t="str">
        <f t="shared" si="20"/>
        <v>patung</v>
      </c>
      <c r="DM21" s="31" t="str">
        <f>IF(DK21="","",LOOKUP(MAX($CV21:$DJ21),KKM!$C$11:$C$14,KKM!$E$11:$E$14)&amp;" "&amp;SBDP!DK21&amp;"; "&amp;LOOKUP(MIN(SBDP!CV21:DJ21),KKM!$C$11:$C$14,KKM!$E$11:$E$14)&amp;" "&amp;SBDP!DL21)</f>
        <v>Memiliki kemampuan yang sangat baik dalam  Interval nada; Memiliki kemampuan yang baik dalam  patung</v>
      </c>
      <c r="DO21" s="9">
        <f t="shared" si="21"/>
        <v>87.5</v>
      </c>
      <c r="DP21" s="9">
        <f t="shared" si="22"/>
        <v>82.5</v>
      </c>
      <c r="DQ21" s="9">
        <f t="shared" si="23"/>
        <v>87.5</v>
      </c>
      <c r="DR21" s="9">
        <f t="shared" si="24"/>
        <v>79.5</v>
      </c>
      <c r="DS21" s="9" t="str">
        <f t="shared" si="25"/>
        <v/>
      </c>
      <c r="DT21" s="9" t="str">
        <f t="shared" si="26"/>
        <v/>
      </c>
      <c r="DU21" s="9" t="str">
        <f t="shared" si="27"/>
        <v/>
      </c>
      <c r="DV21" s="9" t="str">
        <f t="shared" si="28"/>
        <v/>
      </c>
      <c r="DW21" s="9" t="str">
        <f t="shared" si="29"/>
        <v/>
      </c>
      <c r="DX21" s="9" t="str">
        <f t="shared" si="30"/>
        <v/>
      </c>
      <c r="DY21" s="9" t="str">
        <f t="shared" si="31"/>
        <v/>
      </c>
      <c r="DZ21" s="9" t="str">
        <f t="shared" si="32"/>
        <v/>
      </c>
      <c r="EA21" s="9" t="str">
        <f t="shared" si="33"/>
        <v/>
      </c>
      <c r="EB21" s="9" t="str">
        <f t="shared" si="34"/>
        <v/>
      </c>
      <c r="EC21" s="9" t="str">
        <f t="shared" si="35"/>
        <v/>
      </c>
      <c r="ED21" s="9" t="str">
        <f t="shared" si="36"/>
        <v>Reklame</v>
      </c>
      <c r="EE21" s="9" t="str">
        <f t="shared" si="37"/>
        <v>patung</v>
      </c>
      <c r="EF21" s="31" t="str">
        <f>IFERROR(LOOKUP(MAX($DO21:$EC21),KKM!$C$11:$C$14,KKM!$F$11:$F$14),"")&amp;SBDP!ED21&amp;"; "&amp;IFERROR(LOOKUP(MIN($DO21:$EC21),KKM!$C$11:$C$14,KKM!$F$11:$F$14),"")&amp;SBDP!EE21</f>
        <v>Terampil dalam Reklame; Cukup terampil dalam patung</v>
      </c>
    </row>
    <row r="22" spans="1:136" x14ac:dyDescent="0.25">
      <c r="A22" s="2">
        <v>20</v>
      </c>
      <c r="B22" s="3" t="str">
        <f t="shared" ca="1" si="0"/>
        <v>NURUL KAMILA</v>
      </c>
      <c r="C22" s="3" t="str">
        <f t="shared" ca="1" si="0"/>
        <v>0086950510</v>
      </c>
      <c r="D22" s="4" t="s">
        <v>266</v>
      </c>
      <c r="E22" s="5">
        <v>83</v>
      </c>
      <c r="F22" s="5"/>
      <c r="G22" s="5"/>
      <c r="H22" s="5">
        <v>83</v>
      </c>
      <c r="I22" s="5">
        <v>81</v>
      </c>
      <c r="J22" s="4" t="s">
        <v>267</v>
      </c>
      <c r="K22" s="5">
        <v>77</v>
      </c>
      <c r="L22" s="5"/>
      <c r="M22" s="5"/>
      <c r="N22" s="5">
        <v>77</v>
      </c>
      <c r="O22" s="5">
        <v>79</v>
      </c>
      <c r="P22" s="4" t="s">
        <v>268</v>
      </c>
      <c r="Q22" s="5">
        <v>89</v>
      </c>
      <c r="R22" s="5"/>
      <c r="S22" s="5"/>
      <c r="T22" s="5">
        <v>78</v>
      </c>
      <c r="U22" s="5">
        <v>87</v>
      </c>
      <c r="V22" s="4" t="s">
        <v>265</v>
      </c>
      <c r="W22" s="5">
        <v>76</v>
      </c>
      <c r="X22" s="5"/>
      <c r="Y22" s="5"/>
      <c r="Z22" s="5">
        <v>83</v>
      </c>
      <c r="AA22" s="5">
        <v>86</v>
      </c>
      <c r="AB22" s="4"/>
      <c r="AC22" s="5"/>
      <c r="AD22" s="5"/>
      <c r="AE22" s="5"/>
      <c r="AF22" s="5"/>
      <c r="AG22" s="5"/>
      <c r="AH22" s="4"/>
      <c r="AI22" s="5"/>
      <c r="AJ22" s="5"/>
      <c r="AK22" s="5"/>
      <c r="AL22" s="5"/>
      <c r="AM22" s="5"/>
      <c r="AN22" s="6"/>
      <c r="AO22" s="5"/>
      <c r="AP22" s="5"/>
      <c r="AQ22" s="5"/>
      <c r="AR22" s="5"/>
      <c r="AS22" s="5"/>
      <c r="AT22" s="4"/>
      <c r="AU22" s="5"/>
      <c r="AV22" s="5"/>
      <c r="AW22" s="5"/>
      <c r="AX22" s="5"/>
      <c r="AY22" s="5"/>
      <c r="AZ22" s="4"/>
      <c r="BA22" s="5"/>
      <c r="BB22" s="5"/>
      <c r="BC22" s="5"/>
      <c r="BD22" s="5"/>
      <c r="BE22" s="5"/>
      <c r="BF22" s="4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6">
        <f t="shared" si="2"/>
        <v>81.25</v>
      </c>
      <c r="CQ22" s="10">
        <f t="shared" si="3"/>
        <v>81.25</v>
      </c>
      <c r="CR22" s="10" t="str">
        <f t="shared" si="3"/>
        <v/>
      </c>
      <c r="CS22" s="10" t="str">
        <f t="shared" si="3"/>
        <v/>
      </c>
      <c r="CT22" s="10">
        <f t="shared" si="3"/>
        <v>80.25</v>
      </c>
      <c r="CU22" s="10">
        <f t="shared" si="3"/>
        <v>83.25</v>
      </c>
      <c r="CV22" s="21">
        <f t="shared" si="4"/>
        <v>83</v>
      </c>
      <c r="CW22" s="21">
        <f t="shared" si="5"/>
        <v>77</v>
      </c>
      <c r="CX22" s="22">
        <f t="shared" si="6"/>
        <v>89</v>
      </c>
      <c r="CY22" s="22">
        <f t="shared" si="7"/>
        <v>76</v>
      </c>
      <c r="CZ22" s="22" t="str">
        <f t="shared" si="8"/>
        <v/>
      </c>
      <c r="DA22" s="23" t="str">
        <f t="shared" si="9"/>
        <v/>
      </c>
      <c r="DB22" s="23" t="str">
        <f t="shared" si="10"/>
        <v/>
      </c>
      <c r="DC22" s="23" t="str">
        <f t="shared" si="11"/>
        <v/>
      </c>
      <c r="DD22" s="23" t="str">
        <f t="shared" si="12"/>
        <v/>
      </c>
      <c r="DE22" s="23" t="str">
        <f t="shared" si="13"/>
        <v/>
      </c>
      <c r="DF22" s="23" t="str">
        <f t="shared" si="14"/>
        <v/>
      </c>
      <c r="DG22" s="23" t="str">
        <f t="shared" si="15"/>
        <v/>
      </c>
      <c r="DH22" s="23" t="str">
        <f t="shared" si="16"/>
        <v/>
      </c>
      <c r="DI22" s="23" t="str">
        <f t="shared" si="17"/>
        <v/>
      </c>
      <c r="DJ22" s="23" t="str">
        <f t="shared" si="18"/>
        <v/>
      </c>
      <c r="DK22" s="23" t="str">
        <f t="shared" si="19"/>
        <v>Tari kreasi daerah</v>
      </c>
      <c r="DL22" s="23" t="str">
        <f t="shared" si="20"/>
        <v>patung</v>
      </c>
      <c r="DM22" s="31" t="str">
        <f>IF(DK22="","",LOOKUP(MAX($CV22:$DJ22),KKM!$C$11:$C$14,KKM!$E$11:$E$14)&amp;" "&amp;SBDP!DK22&amp;"; "&amp;LOOKUP(MIN(SBDP!CV22:DJ22),KKM!$C$11:$C$14,KKM!$E$11:$E$14)&amp;" "&amp;SBDP!DL22)</f>
        <v>Memiliki kemampuan yang baik dalam  Tari kreasi daerah; Memiliki kemampuan yang cukup baik dalam  patung</v>
      </c>
      <c r="DO22" s="9">
        <f t="shared" si="21"/>
        <v>82</v>
      </c>
      <c r="DP22" s="9">
        <f t="shared" si="22"/>
        <v>78</v>
      </c>
      <c r="DQ22" s="9">
        <f t="shared" si="23"/>
        <v>82.5</v>
      </c>
      <c r="DR22" s="9">
        <f t="shared" si="24"/>
        <v>84.5</v>
      </c>
      <c r="DS22" s="9" t="str">
        <f t="shared" si="25"/>
        <v/>
      </c>
      <c r="DT22" s="9" t="str">
        <f t="shared" si="26"/>
        <v/>
      </c>
      <c r="DU22" s="9" t="str">
        <f t="shared" si="27"/>
        <v/>
      </c>
      <c r="DV22" s="9" t="str">
        <f t="shared" si="28"/>
        <v/>
      </c>
      <c r="DW22" s="9" t="str">
        <f t="shared" si="29"/>
        <v/>
      </c>
      <c r="DX22" s="9" t="str">
        <f t="shared" si="30"/>
        <v/>
      </c>
      <c r="DY22" s="9" t="str">
        <f t="shared" si="31"/>
        <v/>
      </c>
      <c r="DZ22" s="9" t="str">
        <f t="shared" si="32"/>
        <v/>
      </c>
      <c r="EA22" s="9" t="str">
        <f t="shared" si="33"/>
        <v/>
      </c>
      <c r="EB22" s="9" t="str">
        <f t="shared" si="34"/>
        <v/>
      </c>
      <c r="EC22" s="9" t="str">
        <f t="shared" si="35"/>
        <v/>
      </c>
      <c r="ED22" s="9" t="str">
        <f t="shared" si="36"/>
        <v>patung</v>
      </c>
      <c r="EE22" s="9" t="str">
        <f t="shared" si="37"/>
        <v>Interval nada</v>
      </c>
      <c r="EF22" s="31" t="str">
        <f>IFERROR(LOOKUP(MAX($DO22:$EC22),KKM!$C$11:$C$14,KKM!$F$11:$F$14),"")&amp;SBDP!ED22&amp;"; "&amp;IFERROR(LOOKUP(MIN($DO22:$EC22),KKM!$C$11:$C$14,KKM!$F$11:$F$14),"")&amp;SBDP!EE22</f>
        <v>Terampil dalam patung; Cukup terampil dalam Interval nada</v>
      </c>
    </row>
    <row r="23" spans="1:136" x14ac:dyDescent="0.25">
      <c r="A23" s="2">
        <v>21</v>
      </c>
      <c r="B23" s="3" t="str">
        <f t="shared" ca="1" si="0"/>
        <v>NURUL NATASYA</v>
      </c>
      <c r="C23" s="3" t="str">
        <f t="shared" ca="1" si="0"/>
        <v>0093001597</v>
      </c>
      <c r="D23" s="4" t="s">
        <v>266</v>
      </c>
      <c r="E23" s="5">
        <v>76</v>
      </c>
      <c r="F23" s="5"/>
      <c r="G23" s="5"/>
      <c r="H23" s="5">
        <v>89</v>
      </c>
      <c r="I23" s="5">
        <v>75</v>
      </c>
      <c r="J23" s="4" t="s">
        <v>267</v>
      </c>
      <c r="K23" s="5">
        <v>78</v>
      </c>
      <c r="L23" s="5"/>
      <c r="M23" s="5"/>
      <c r="N23" s="5">
        <v>75</v>
      </c>
      <c r="O23" s="5">
        <v>85</v>
      </c>
      <c r="P23" s="4" t="s">
        <v>268</v>
      </c>
      <c r="Q23" s="5">
        <v>75</v>
      </c>
      <c r="R23" s="5"/>
      <c r="S23" s="5"/>
      <c r="T23" s="5">
        <v>86</v>
      </c>
      <c r="U23" s="5">
        <v>80</v>
      </c>
      <c r="V23" s="4" t="s">
        <v>265</v>
      </c>
      <c r="W23" s="5">
        <v>89</v>
      </c>
      <c r="X23" s="5"/>
      <c r="Y23" s="5"/>
      <c r="Z23" s="5">
        <v>88</v>
      </c>
      <c r="AA23" s="5">
        <v>86</v>
      </c>
      <c r="AB23" s="4"/>
      <c r="AC23" s="5"/>
      <c r="AD23" s="5"/>
      <c r="AE23" s="5"/>
      <c r="AF23" s="5"/>
      <c r="AG23" s="5"/>
      <c r="AH23" s="4"/>
      <c r="AI23" s="5"/>
      <c r="AJ23" s="5"/>
      <c r="AK23" s="5"/>
      <c r="AL23" s="5"/>
      <c r="AM23" s="5"/>
      <c r="AN23" s="6"/>
      <c r="AO23" s="5"/>
      <c r="AP23" s="5"/>
      <c r="AQ23" s="5"/>
      <c r="AR23" s="5"/>
      <c r="AS23" s="5"/>
      <c r="AT23" s="4"/>
      <c r="AU23" s="5"/>
      <c r="AV23" s="5"/>
      <c r="AW23" s="5"/>
      <c r="AX23" s="5"/>
      <c r="AY23" s="5"/>
      <c r="AZ23" s="4"/>
      <c r="BA23" s="5"/>
      <c r="BB23" s="5"/>
      <c r="BC23" s="5"/>
      <c r="BD23" s="5"/>
      <c r="BE23" s="5"/>
      <c r="BF23" s="4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6">
        <f t="shared" si="2"/>
        <v>79.5</v>
      </c>
      <c r="CQ23" s="10">
        <f t="shared" si="3"/>
        <v>79.5</v>
      </c>
      <c r="CR23" s="10" t="str">
        <f t="shared" si="3"/>
        <v/>
      </c>
      <c r="CS23" s="10" t="str">
        <f t="shared" si="3"/>
        <v/>
      </c>
      <c r="CT23" s="10">
        <f t="shared" si="3"/>
        <v>84.5</v>
      </c>
      <c r="CU23" s="10">
        <f t="shared" si="3"/>
        <v>81.5</v>
      </c>
      <c r="CV23" s="21">
        <f t="shared" si="4"/>
        <v>76</v>
      </c>
      <c r="CW23" s="21">
        <f t="shared" si="5"/>
        <v>78</v>
      </c>
      <c r="CX23" s="22">
        <f t="shared" si="6"/>
        <v>75</v>
      </c>
      <c r="CY23" s="22">
        <f t="shared" si="7"/>
        <v>89</v>
      </c>
      <c r="CZ23" s="22" t="str">
        <f t="shared" si="8"/>
        <v/>
      </c>
      <c r="DA23" s="23" t="str">
        <f t="shared" si="9"/>
        <v/>
      </c>
      <c r="DB23" s="23" t="str">
        <f t="shared" si="10"/>
        <v/>
      </c>
      <c r="DC23" s="23" t="str">
        <f t="shared" si="11"/>
        <v/>
      </c>
      <c r="DD23" s="23" t="str">
        <f t="shared" si="12"/>
        <v/>
      </c>
      <c r="DE23" s="23" t="str">
        <f t="shared" si="13"/>
        <v/>
      </c>
      <c r="DF23" s="23" t="str">
        <f t="shared" si="14"/>
        <v/>
      </c>
      <c r="DG23" s="23" t="str">
        <f t="shared" si="15"/>
        <v/>
      </c>
      <c r="DH23" s="23" t="str">
        <f t="shared" si="16"/>
        <v/>
      </c>
      <c r="DI23" s="23" t="str">
        <f t="shared" si="17"/>
        <v/>
      </c>
      <c r="DJ23" s="23" t="str">
        <f t="shared" si="18"/>
        <v/>
      </c>
      <c r="DK23" s="23" t="str">
        <f t="shared" si="19"/>
        <v>patung</v>
      </c>
      <c r="DL23" s="23" t="str">
        <f t="shared" si="20"/>
        <v>Tari kreasi daerah</v>
      </c>
      <c r="DM23" s="31" t="str">
        <f>IF(DK23="","",LOOKUP(MAX($CV23:$DJ23),KKM!$C$11:$C$14,KKM!$E$11:$E$14)&amp;" "&amp;SBDP!DK23&amp;"; "&amp;LOOKUP(MIN(SBDP!CV23:DJ23),KKM!$C$11:$C$14,KKM!$E$11:$E$14)&amp;" "&amp;SBDP!DL23)</f>
        <v>Memiliki kemampuan yang baik dalam  patung; Memiliki kemampuan yang cukup baik dalam  Tari kreasi daerah</v>
      </c>
      <c r="DO23" s="9">
        <f t="shared" si="21"/>
        <v>82</v>
      </c>
      <c r="DP23" s="9">
        <f t="shared" si="22"/>
        <v>80</v>
      </c>
      <c r="DQ23" s="9">
        <f t="shared" si="23"/>
        <v>83</v>
      </c>
      <c r="DR23" s="9">
        <f t="shared" si="24"/>
        <v>87</v>
      </c>
      <c r="DS23" s="9" t="str">
        <f t="shared" si="25"/>
        <v/>
      </c>
      <c r="DT23" s="9" t="str">
        <f t="shared" si="26"/>
        <v/>
      </c>
      <c r="DU23" s="9" t="str">
        <f t="shared" si="27"/>
        <v/>
      </c>
      <c r="DV23" s="9" t="str">
        <f t="shared" si="28"/>
        <v/>
      </c>
      <c r="DW23" s="9" t="str">
        <f t="shared" si="29"/>
        <v/>
      </c>
      <c r="DX23" s="9" t="str">
        <f t="shared" si="30"/>
        <v/>
      </c>
      <c r="DY23" s="9" t="str">
        <f t="shared" si="31"/>
        <v/>
      </c>
      <c r="DZ23" s="9" t="str">
        <f t="shared" si="32"/>
        <v/>
      </c>
      <c r="EA23" s="9" t="str">
        <f t="shared" si="33"/>
        <v/>
      </c>
      <c r="EB23" s="9" t="str">
        <f t="shared" si="34"/>
        <v/>
      </c>
      <c r="EC23" s="9" t="str">
        <f t="shared" si="35"/>
        <v/>
      </c>
      <c r="ED23" s="9" t="str">
        <f t="shared" si="36"/>
        <v>patung</v>
      </c>
      <c r="EE23" s="9" t="str">
        <f t="shared" si="37"/>
        <v>Interval nada</v>
      </c>
      <c r="EF23" s="31" t="str">
        <f>IFERROR(LOOKUP(MAX($DO23:$EC23),KKM!$C$11:$C$14,KKM!$F$11:$F$14),"")&amp;SBDP!ED23&amp;"; "&amp;IFERROR(LOOKUP(MIN($DO23:$EC23),KKM!$C$11:$C$14,KKM!$F$11:$F$14),"")&amp;SBDP!EE23</f>
        <v>Terampil dalam patung; Terampil dalam Interval nada</v>
      </c>
    </row>
    <row r="24" spans="1:136" x14ac:dyDescent="0.25">
      <c r="A24" s="2">
        <v>22</v>
      </c>
      <c r="B24" s="3" t="str">
        <f t="shared" ca="1" si="0"/>
        <v>RONI ANDIKA</v>
      </c>
      <c r="C24" s="3" t="str">
        <f t="shared" ca="1" si="0"/>
        <v>0083565802</v>
      </c>
      <c r="D24" s="4" t="s">
        <v>266</v>
      </c>
      <c r="E24" s="5">
        <v>75</v>
      </c>
      <c r="F24" s="5"/>
      <c r="G24" s="5"/>
      <c r="H24" s="5">
        <v>75</v>
      </c>
      <c r="I24" s="5">
        <v>84</v>
      </c>
      <c r="J24" s="4" t="s">
        <v>267</v>
      </c>
      <c r="K24" s="5">
        <v>89</v>
      </c>
      <c r="L24" s="5"/>
      <c r="M24" s="5"/>
      <c r="N24" s="5">
        <v>82</v>
      </c>
      <c r="O24" s="5">
        <v>85</v>
      </c>
      <c r="P24" s="4" t="s">
        <v>268</v>
      </c>
      <c r="Q24" s="5">
        <v>87</v>
      </c>
      <c r="R24" s="5"/>
      <c r="S24" s="5"/>
      <c r="T24" s="5">
        <v>89</v>
      </c>
      <c r="U24" s="5">
        <v>79</v>
      </c>
      <c r="V24" s="4" t="s">
        <v>265</v>
      </c>
      <c r="W24" s="5">
        <v>81</v>
      </c>
      <c r="X24" s="5"/>
      <c r="Y24" s="5"/>
      <c r="Z24" s="5">
        <v>87</v>
      </c>
      <c r="AA24" s="5">
        <v>84</v>
      </c>
      <c r="AB24" s="4"/>
      <c r="AC24" s="5"/>
      <c r="AD24" s="5"/>
      <c r="AE24" s="5"/>
      <c r="AF24" s="5"/>
      <c r="AG24" s="5"/>
      <c r="AH24" s="4"/>
      <c r="AI24" s="5"/>
      <c r="AJ24" s="5"/>
      <c r="AK24" s="5"/>
      <c r="AL24" s="5"/>
      <c r="AM24" s="5"/>
      <c r="AN24" s="6"/>
      <c r="AO24" s="5"/>
      <c r="AP24" s="5"/>
      <c r="AQ24" s="5"/>
      <c r="AR24" s="5"/>
      <c r="AS24" s="5"/>
      <c r="AT24" s="4"/>
      <c r="AU24" s="5"/>
      <c r="AV24" s="5"/>
      <c r="AW24" s="5"/>
      <c r="AX24" s="5"/>
      <c r="AY24" s="5"/>
      <c r="AZ24" s="4"/>
      <c r="BA24" s="5"/>
      <c r="BB24" s="5"/>
      <c r="BC24" s="5"/>
      <c r="BD24" s="5"/>
      <c r="BE24" s="5"/>
      <c r="BF24" s="4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6">
        <f t="shared" si="2"/>
        <v>83</v>
      </c>
      <c r="CQ24" s="10">
        <f t="shared" si="3"/>
        <v>83</v>
      </c>
      <c r="CR24" s="10" t="str">
        <f t="shared" si="3"/>
        <v/>
      </c>
      <c r="CS24" s="10" t="str">
        <f t="shared" si="3"/>
        <v/>
      </c>
      <c r="CT24" s="10">
        <f t="shared" si="3"/>
        <v>83.25</v>
      </c>
      <c r="CU24" s="10">
        <f t="shared" si="3"/>
        <v>83</v>
      </c>
      <c r="CV24" s="21">
        <f t="shared" si="4"/>
        <v>75</v>
      </c>
      <c r="CW24" s="21">
        <f t="shared" si="5"/>
        <v>89</v>
      </c>
      <c r="CX24" s="22">
        <f t="shared" si="6"/>
        <v>87</v>
      </c>
      <c r="CY24" s="22">
        <f t="shared" si="7"/>
        <v>81</v>
      </c>
      <c r="CZ24" s="22" t="str">
        <f t="shared" si="8"/>
        <v/>
      </c>
      <c r="DA24" s="23" t="str">
        <f t="shared" si="9"/>
        <v/>
      </c>
      <c r="DB24" s="23" t="str">
        <f t="shared" si="10"/>
        <v/>
      </c>
      <c r="DC24" s="23" t="str">
        <f t="shared" si="11"/>
        <v/>
      </c>
      <c r="DD24" s="23" t="str">
        <f t="shared" si="12"/>
        <v/>
      </c>
      <c r="DE24" s="23" t="str">
        <f t="shared" si="13"/>
        <v/>
      </c>
      <c r="DF24" s="23" t="str">
        <f t="shared" si="14"/>
        <v/>
      </c>
      <c r="DG24" s="23" t="str">
        <f t="shared" si="15"/>
        <v/>
      </c>
      <c r="DH24" s="23" t="str">
        <f t="shared" si="16"/>
        <v/>
      </c>
      <c r="DI24" s="23" t="str">
        <f t="shared" si="17"/>
        <v/>
      </c>
      <c r="DJ24" s="23" t="str">
        <f t="shared" si="18"/>
        <v/>
      </c>
      <c r="DK24" s="23" t="str">
        <f t="shared" si="19"/>
        <v>Interval nada</v>
      </c>
      <c r="DL24" s="23" t="str">
        <f t="shared" si="20"/>
        <v>Reklame</v>
      </c>
      <c r="DM24" s="31" t="str">
        <f>IF(DK24="","",LOOKUP(MAX($CV24:$DJ24),KKM!$C$11:$C$14,KKM!$E$11:$E$14)&amp;" "&amp;SBDP!DK24&amp;"; "&amp;LOOKUP(MIN(SBDP!CV24:DJ24),KKM!$C$11:$C$14,KKM!$E$11:$E$14)&amp;" "&amp;SBDP!DL24)</f>
        <v>Memiliki kemampuan yang baik dalam  Interval nada; Memiliki kemampuan yang cukup baik dalam  Reklame</v>
      </c>
      <c r="DO24" s="9">
        <f t="shared" si="21"/>
        <v>79.5</v>
      </c>
      <c r="DP24" s="9">
        <f t="shared" si="22"/>
        <v>83.5</v>
      </c>
      <c r="DQ24" s="9">
        <f t="shared" si="23"/>
        <v>84</v>
      </c>
      <c r="DR24" s="9">
        <f t="shared" si="24"/>
        <v>85.5</v>
      </c>
      <c r="DS24" s="9" t="str">
        <f t="shared" si="25"/>
        <v/>
      </c>
      <c r="DT24" s="9" t="str">
        <f t="shared" si="26"/>
        <v/>
      </c>
      <c r="DU24" s="9" t="str">
        <f t="shared" si="27"/>
        <v/>
      </c>
      <c r="DV24" s="9" t="str">
        <f t="shared" si="28"/>
        <v/>
      </c>
      <c r="DW24" s="9" t="str">
        <f t="shared" si="29"/>
        <v/>
      </c>
      <c r="DX24" s="9" t="str">
        <f t="shared" si="30"/>
        <v/>
      </c>
      <c r="DY24" s="9" t="str">
        <f t="shared" si="31"/>
        <v/>
      </c>
      <c r="DZ24" s="9" t="str">
        <f t="shared" si="32"/>
        <v/>
      </c>
      <c r="EA24" s="9" t="str">
        <f t="shared" si="33"/>
        <v/>
      </c>
      <c r="EB24" s="9" t="str">
        <f t="shared" si="34"/>
        <v/>
      </c>
      <c r="EC24" s="9" t="str">
        <f t="shared" si="35"/>
        <v/>
      </c>
      <c r="ED24" s="9" t="str">
        <f t="shared" si="36"/>
        <v>patung</v>
      </c>
      <c r="EE24" s="9" t="str">
        <f t="shared" si="37"/>
        <v>Reklame</v>
      </c>
      <c r="EF24" s="31" t="str">
        <f>IFERROR(LOOKUP(MAX($DO24:$EC24),KKM!$C$11:$C$14,KKM!$F$11:$F$14),"")&amp;SBDP!ED24&amp;"; "&amp;IFERROR(LOOKUP(MIN($DO24:$EC24),KKM!$C$11:$C$14,KKM!$F$11:$F$14),"")&amp;SBDP!EE24</f>
        <v>Terampil dalam patung; Cukup terampil dalam Reklame</v>
      </c>
    </row>
    <row r="25" spans="1:136" ht="31.5" x14ac:dyDescent="0.25">
      <c r="A25" s="2">
        <v>23</v>
      </c>
      <c r="B25" s="3" t="str">
        <f t="shared" ca="1" si="0"/>
        <v>SAIDUL SYA'BAN</v>
      </c>
      <c r="C25" s="3" t="str">
        <f t="shared" ca="1" si="0"/>
        <v>0074839126</v>
      </c>
      <c r="D25" s="4" t="s">
        <v>266</v>
      </c>
      <c r="E25" s="5">
        <v>83</v>
      </c>
      <c r="F25" s="5"/>
      <c r="G25" s="5"/>
      <c r="H25" s="5">
        <v>79</v>
      </c>
      <c r="I25" s="5">
        <v>89</v>
      </c>
      <c r="J25" s="4" t="s">
        <v>267</v>
      </c>
      <c r="K25" s="5">
        <v>85</v>
      </c>
      <c r="L25" s="5"/>
      <c r="M25" s="5"/>
      <c r="N25" s="5">
        <v>79</v>
      </c>
      <c r="O25" s="5">
        <v>79</v>
      </c>
      <c r="P25" s="4" t="s">
        <v>268</v>
      </c>
      <c r="Q25" s="5">
        <v>75</v>
      </c>
      <c r="R25" s="5"/>
      <c r="S25" s="5"/>
      <c r="T25" s="5">
        <v>89</v>
      </c>
      <c r="U25" s="5">
        <v>90</v>
      </c>
      <c r="V25" s="4" t="s">
        <v>265</v>
      </c>
      <c r="W25" s="5">
        <v>75</v>
      </c>
      <c r="X25" s="5"/>
      <c r="Y25" s="5"/>
      <c r="Z25" s="5">
        <v>80</v>
      </c>
      <c r="AA25" s="5">
        <v>80</v>
      </c>
      <c r="AB25" s="4"/>
      <c r="AC25" s="5"/>
      <c r="AD25" s="5"/>
      <c r="AE25" s="5"/>
      <c r="AF25" s="5"/>
      <c r="AG25" s="5"/>
      <c r="AH25" s="4"/>
      <c r="AI25" s="5"/>
      <c r="AJ25" s="5"/>
      <c r="AK25" s="5"/>
      <c r="AL25" s="5"/>
      <c r="AM25" s="5"/>
      <c r="AN25" s="6"/>
      <c r="AO25" s="5"/>
      <c r="AP25" s="5"/>
      <c r="AQ25" s="5"/>
      <c r="AR25" s="5"/>
      <c r="AS25" s="5"/>
      <c r="AT25" s="4"/>
      <c r="AU25" s="5"/>
      <c r="AV25" s="5"/>
      <c r="AW25" s="5"/>
      <c r="AX25" s="5"/>
      <c r="AY25" s="5"/>
      <c r="AZ25" s="4"/>
      <c r="BA25" s="5"/>
      <c r="BB25" s="5"/>
      <c r="BC25" s="5"/>
      <c r="BD25" s="5"/>
      <c r="BE25" s="5"/>
      <c r="BF25" s="4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6">
        <f t="shared" si="2"/>
        <v>79.5</v>
      </c>
      <c r="CQ25" s="10">
        <f t="shared" si="3"/>
        <v>79.5</v>
      </c>
      <c r="CR25" s="10" t="str">
        <f t="shared" si="3"/>
        <v/>
      </c>
      <c r="CS25" s="10" t="str">
        <f t="shared" si="3"/>
        <v/>
      </c>
      <c r="CT25" s="10">
        <f t="shared" si="3"/>
        <v>81.75</v>
      </c>
      <c r="CU25" s="10">
        <f t="shared" si="3"/>
        <v>84.5</v>
      </c>
      <c r="CV25" s="21">
        <f t="shared" si="4"/>
        <v>83</v>
      </c>
      <c r="CW25" s="21">
        <f t="shared" si="5"/>
        <v>85</v>
      </c>
      <c r="CX25" s="22">
        <f t="shared" si="6"/>
        <v>75</v>
      </c>
      <c r="CY25" s="22">
        <f t="shared" si="7"/>
        <v>75</v>
      </c>
      <c r="CZ25" s="22" t="str">
        <f t="shared" si="8"/>
        <v/>
      </c>
      <c r="DA25" s="23" t="str">
        <f t="shared" si="9"/>
        <v/>
      </c>
      <c r="DB25" s="23" t="str">
        <f t="shared" si="10"/>
        <v/>
      </c>
      <c r="DC25" s="23" t="str">
        <f t="shared" si="11"/>
        <v/>
      </c>
      <c r="DD25" s="23" t="str">
        <f t="shared" si="12"/>
        <v/>
      </c>
      <c r="DE25" s="23" t="str">
        <f t="shared" si="13"/>
        <v/>
      </c>
      <c r="DF25" s="23" t="str">
        <f t="shared" si="14"/>
        <v/>
      </c>
      <c r="DG25" s="23" t="str">
        <f t="shared" si="15"/>
        <v/>
      </c>
      <c r="DH25" s="23" t="str">
        <f t="shared" si="16"/>
        <v/>
      </c>
      <c r="DI25" s="23" t="str">
        <f t="shared" si="17"/>
        <v/>
      </c>
      <c r="DJ25" s="23" t="str">
        <f t="shared" si="18"/>
        <v/>
      </c>
      <c r="DK25" s="23" t="str">
        <f t="shared" si="19"/>
        <v>Interval nada</v>
      </c>
      <c r="DL25" s="23" t="str">
        <f t="shared" si="20"/>
        <v>Tari kreasi daerah</v>
      </c>
      <c r="DM25" s="31" t="str">
        <f>IF(DK25="","",LOOKUP(MAX($CV25:$DJ25),KKM!$C$11:$C$14,KKM!$E$11:$E$14)&amp;" "&amp;SBDP!DK25&amp;"; "&amp;LOOKUP(MIN(SBDP!CV25:DJ25),KKM!$C$11:$C$14,KKM!$E$11:$E$14)&amp;" "&amp;SBDP!DL25)</f>
        <v>Memiliki kemampuan yang baik dalam  Interval nada; Memiliki kemampuan yang cukup baik dalam  Tari kreasi daerah</v>
      </c>
      <c r="DO25" s="9">
        <f t="shared" si="21"/>
        <v>84</v>
      </c>
      <c r="DP25" s="9">
        <f t="shared" si="22"/>
        <v>79</v>
      </c>
      <c r="DQ25" s="9">
        <f t="shared" si="23"/>
        <v>89.5</v>
      </c>
      <c r="DR25" s="9">
        <f t="shared" si="24"/>
        <v>80</v>
      </c>
      <c r="DS25" s="9" t="str">
        <f t="shared" si="25"/>
        <v/>
      </c>
      <c r="DT25" s="9" t="str">
        <f t="shared" si="26"/>
        <v/>
      </c>
      <c r="DU25" s="9" t="str">
        <f t="shared" si="27"/>
        <v/>
      </c>
      <c r="DV25" s="9" t="str">
        <f t="shared" si="28"/>
        <v/>
      </c>
      <c r="DW25" s="9" t="str">
        <f t="shared" si="29"/>
        <v/>
      </c>
      <c r="DX25" s="9" t="str">
        <f t="shared" si="30"/>
        <v/>
      </c>
      <c r="DY25" s="9" t="str">
        <f t="shared" si="31"/>
        <v/>
      </c>
      <c r="DZ25" s="9" t="str">
        <f t="shared" si="32"/>
        <v/>
      </c>
      <c r="EA25" s="9" t="str">
        <f t="shared" si="33"/>
        <v/>
      </c>
      <c r="EB25" s="9" t="str">
        <f t="shared" si="34"/>
        <v/>
      </c>
      <c r="EC25" s="9" t="str">
        <f t="shared" si="35"/>
        <v/>
      </c>
      <c r="ED25" s="9" t="str">
        <f t="shared" si="36"/>
        <v>Tari kreasi daerah</v>
      </c>
      <c r="EE25" s="9" t="str">
        <f t="shared" si="37"/>
        <v>Interval nada</v>
      </c>
      <c r="EF25" s="31" t="str">
        <f>IFERROR(LOOKUP(MAX($DO25:$EC25),KKM!$C$11:$C$14,KKM!$F$11:$F$14),"")&amp;SBDP!ED25&amp;"; "&amp;IFERROR(LOOKUP(MIN($DO25:$EC25),KKM!$C$11:$C$14,KKM!$F$11:$F$14),"")&amp;SBDP!EE25</f>
        <v>Terampil dalam Tari kreasi daerah; Cukup terampil dalam Interval nada</v>
      </c>
    </row>
    <row r="26" spans="1:136" ht="31.5" x14ac:dyDescent="0.25">
      <c r="B26" s="3" t="str">
        <f t="shared" ca="1" si="0"/>
        <v>SYAHIRA ANEILA AZRA</v>
      </c>
      <c r="C26" s="3" t="str">
        <f t="shared" ca="1" si="0"/>
        <v>0083954090</v>
      </c>
      <c r="D26" s="4" t="s">
        <v>266</v>
      </c>
      <c r="E26" s="8">
        <v>89</v>
      </c>
      <c r="H26" s="8">
        <v>81</v>
      </c>
      <c r="I26" s="8">
        <v>78</v>
      </c>
      <c r="J26" s="4" t="s">
        <v>267</v>
      </c>
      <c r="K26" s="8">
        <v>75</v>
      </c>
      <c r="N26" s="8">
        <v>82</v>
      </c>
      <c r="O26" s="8">
        <v>82</v>
      </c>
      <c r="P26" s="4" t="s">
        <v>268</v>
      </c>
      <c r="Q26" s="8">
        <v>83</v>
      </c>
      <c r="T26" s="8">
        <v>82</v>
      </c>
      <c r="U26" s="8">
        <v>88</v>
      </c>
      <c r="V26" s="8" t="s">
        <v>265</v>
      </c>
      <c r="W26" s="8">
        <v>90</v>
      </c>
      <c r="Z26" s="8">
        <v>79</v>
      </c>
      <c r="AA26" s="8">
        <v>83</v>
      </c>
      <c r="CP26" s="56">
        <f t="shared" si="2"/>
        <v>84.25</v>
      </c>
      <c r="CQ26" s="10">
        <f t="shared" si="3"/>
        <v>84.25</v>
      </c>
      <c r="CR26" s="10" t="str">
        <f t="shared" si="3"/>
        <v/>
      </c>
      <c r="CS26" s="10" t="str">
        <f t="shared" si="3"/>
        <v/>
      </c>
      <c r="CT26" s="10">
        <f t="shared" si="3"/>
        <v>81</v>
      </c>
      <c r="CU26" s="10">
        <f t="shared" si="3"/>
        <v>82.75</v>
      </c>
      <c r="CV26" s="21">
        <f t="shared" si="4"/>
        <v>89</v>
      </c>
      <c r="CW26" s="21">
        <f t="shared" si="5"/>
        <v>75</v>
      </c>
      <c r="CX26" s="22">
        <f t="shared" si="6"/>
        <v>83</v>
      </c>
      <c r="CY26" s="22">
        <f t="shared" si="7"/>
        <v>90</v>
      </c>
      <c r="CZ26" s="22" t="str">
        <f t="shared" si="8"/>
        <v/>
      </c>
      <c r="DA26" s="23" t="str">
        <f t="shared" si="9"/>
        <v/>
      </c>
      <c r="DB26" s="23" t="str">
        <f t="shared" si="10"/>
        <v/>
      </c>
      <c r="DC26" s="23" t="str">
        <f t="shared" si="11"/>
        <v/>
      </c>
      <c r="DD26" s="23" t="str">
        <f t="shared" si="12"/>
        <v/>
      </c>
      <c r="DE26" s="23" t="str">
        <f t="shared" si="13"/>
        <v/>
      </c>
      <c r="DF26" s="23" t="str">
        <f t="shared" si="14"/>
        <v/>
      </c>
      <c r="DG26" s="23" t="str">
        <f t="shared" si="15"/>
        <v/>
      </c>
      <c r="DH26" s="23" t="str">
        <f t="shared" si="16"/>
        <v/>
      </c>
      <c r="DI26" s="23" t="str">
        <f t="shared" si="17"/>
        <v/>
      </c>
      <c r="DJ26" s="23" t="str">
        <f t="shared" si="18"/>
        <v/>
      </c>
      <c r="DK26" s="23" t="str">
        <f t="shared" si="19"/>
        <v>patung</v>
      </c>
      <c r="DL26" s="23" t="str">
        <f t="shared" si="20"/>
        <v>Interval nada</v>
      </c>
      <c r="DM26" s="31" t="str">
        <f>IF(DK26="","",LOOKUP(MAX($CV26:$DJ26),KKM!$C$11:$C$14,KKM!$E$11:$E$14)&amp;" "&amp;SBDP!DK26&amp;"; "&amp;LOOKUP(MIN(SBDP!CV26:DJ26),KKM!$C$11:$C$14,KKM!$E$11:$E$14)&amp;" "&amp;SBDP!DL26)</f>
        <v>Memiliki kemampuan yang sangat baik dalam  patung; Memiliki kemampuan yang cukup baik dalam  Interval nada</v>
      </c>
      <c r="DO26" s="9">
        <f t="shared" si="21"/>
        <v>79.5</v>
      </c>
      <c r="DP26" s="9">
        <f t="shared" si="22"/>
        <v>82</v>
      </c>
      <c r="DQ26" s="9">
        <f t="shared" si="23"/>
        <v>85</v>
      </c>
      <c r="DR26" s="9">
        <f t="shared" si="24"/>
        <v>81</v>
      </c>
      <c r="DS26" s="9" t="str">
        <f t="shared" si="25"/>
        <v/>
      </c>
      <c r="DT26" s="9" t="str">
        <f t="shared" si="26"/>
        <v/>
      </c>
      <c r="DU26" s="9" t="str">
        <f t="shared" si="27"/>
        <v/>
      </c>
      <c r="DV26" s="9" t="str">
        <f t="shared" si="28"/>
        <v/>
      </c>
      <c r="DW26" s="9" t="str">
        <f t="shared" si="29"/>
        <v/>
      </c>
      <c r="DX26" s="9" t="str">
        <f t="shared" si="30"/>
        <v/>
      </c>
      <c r="DY26" s="9" t="str">
        <f t="shared" si="31"/>
        <v/>
      </c>
      <c r="DZ26" s="9" t="str">
        <f t="shared" si="32"/>
        <v/>
      </c>
      <c r="EA26" s="9" t="str">
        <f t="shared" si="33"/>
        <v/>
      </c>
      <c r="EB26" s="9" t="str">
        <f t="shared" si="34"/>
        <v/>
      </c>
      <c r="EC26" s="9" t="str">
        <f t="shared" si="35"/>
        <v/>
      </c>
      <c r="ED26" s="9" t="str">
        <f t="shared" si="36"/>
        <v>Tari kreasi daerah</v>
      </c>
      <c r="EE26" s="9" t="str">
        <f t="shared" si="37"/>
        <v>Reklame</v>
      </c>
      <c r="EF26" s="31" t="str">
        <f>IFERROR(LOOKUP(MAX($DO26:$EC26),KKM!$C$11:$C$14,KKM!$F$11:$F$14),"")&amp;SBDP!ED26&amp;"; "&amp;IFERROR(LOOKUP(MIN($DO26:$EC26),KKM!$C$11:$C$14,KKM!$F$11:$F$14),"")&amp;SBDP!EE26</f>
        <v>Terampil dalam Tari kreasi daerah; Cukup terampil dalam Reklame</v>
      </c>
    </row>
    <row r="27" spans="1:136" ht="31.5" x14ac:dyDescent="0.25">
      <c r="B27" s="3" t="str">
        <f t="shared" ca="1" si="0"/>
        <v>UMSIYEH</v>
      </c>
      <c r="C27" s="3" t="str">
        <f t="shared" ca="1" si="0"/>
        <v>0071939466</v>
      </c>
      <c r="D27" s="4" t="s">
        <v>266</v>
      </c>
      <c r="E27" s="8">
        <v>83</v>
      </c>
      <c r="H27" s="8">
        <v>83</v>
      </c>
      <c r="I27" s="8">
        <v>84</v>
      </c>
      <c r="J27" s="4" t="s">
        <v>267</v>
      </c>
      <c r="K27" s="8">
        <v>77</v>
      </c>
      <c r="N27" s="8">
        <v>78</v>
      </c>
      <c r="O27" s="8">
        <v>86</v>
      </c>
      <c r="P27" s="4" t="s">
        <v>268</v>
      </c>
      <c r="Q27" s="8">
        <v>87</v>
      </c>
      <c r="T27" s="8">
        <v>86</v>
      </c>
      <c r="U27" s="8">
        <v>77</v>
      </c>
      <c r="V27" s="8" t="s">
        <v>265</v>
      </c>
      <c r="W27" s="8">
        <v>85</v>
      </c>
      <c r="Z27" s="8">
        <v>78</v>
      </c>
      <c r="AA27" s="8">
        <v>79</v>
      </c>
      <c r="CP27" s="56">
        <f t="shared" si="2"/>
        <v>83</v>
      </c>
      <c r="CQ27" s="10">
        <f t="shared" ref="CQ27:CU32" si="38">IFERROR(AVERAGEIF($D$2:$CO$2,CQ$2,$D27:$CO27),"")</f>
        <v>83</v>
      </c>
      <c r="CR27" s="10" t="str">
        <f t="shared" si="38"/>
        <v/>
      </c>
      <c r="CS27" s="10" t="str">
        <f t="shared" si="38"/>
        <v/>
      </c>
      <c r="CT27" s="10">
        <f t="shared" si="38"/>
        <v>81.25</v>
      </c>
      <c r="CU27" s="10">
        <f t="shared" si="38"/>
        <v>81.5</v>
      </c>
      <c r="CV27" s="21">
        <f t="shared" si="4"/>
        <v>83</v>
      </c>
      <c r="CW27" s="21">
        <f t="shared" si="5"/>
        <v>77</v>
      </c>
      <c r="CX27" s="22">
        <f t="shared" si="6"/>
        <v>87</v>
      </c>
      <c r="CY27" s="22">
        <f t="shared" si="7"/>
        <v>85</v>
      </c>
      <c r="CZ27" s="22" t="str">
        <f t="shared" si="8"/>
        <v/>
      </c>
      <c r="DA27" s="23" t="str">
        <f t="shared" si="9"/>
        <v/>
      </c>
      <c r="DB27" s="23" t="str">
        <f t="shared" si="10"/>
        <v/>
      </c>
      <c r="DC27" s="23" t="str">
        <f t="shared" si="11"/>
        <v/>
      </c>
      <c r="DD27" s="23" t="str">
        <f t="shared" si="12"/>
        <v/>
      </c>
      <c r="DE27" s="23" t="str">
        <f t="shared" si="13"/>
        <v/>
      </c>
      <c r="DF27" s="23" t="str">
        <f t="shared" si="14"/>
        <v/>
      </c>
      <c r="DG27" s="23" t="str">
        <f t="shared" si="15"/>
        <v/>
      </c>
      <c r="DH27" s="23" t="str">
        <f t="shared" si="16"/>
        <v/>
      </c>
      <c r="DI27" s="23" t="str">
        <f t="shared" si="17"/>
        <v/>
      </c>
      <c r="DJ27" s="23" t="str">
        <f t="shared" si="18"/>
        <v/>
      </c>
      <c r="DK27" s="23" t="str">
        <f t="shared" si="19"/>
        <v>Tari kreasi daerah</v>
      </c>
      <c r="DL27" s="23" t="str">
        <f t="shared" si="20"/>
        <v>Interval nada</v>
      </c>
      <c r="DM27" s="31" t="str">
        <f>IF(DK27="","",LOOKUP(MAX($CV27:$DJ27),KKM!$C$11:$C$14,KKM!$E$11:$E$14)&amp;" "&amp;SBDP!DK27&amp;"; "&amp;LOOKUP(MIN(SBDP!CV27:DJ27),KKM!$C$11:$C$14,KKM!$E$11:$E$14)&amp;" "&amp;SBDP!DL27)</f>
        <v>Memiliki kemampuan yang baik dalam  Tari kreasi daerah; Memiliki kemampuan yang cukup baik dalam  Interval nada</v>
      </c>
      <c r="DO27" s="9">
        <f t="shared" si="21"/>
        <v>83.5</v>
      </c>
      <c r="DP27" s="9">
        <f t="shared" si="22"/>
        <v>82</v>
      </c>
      <c r="DQ27" s="9">
        <f t="shared" si="23"/>
        <v>81.5</v>
      </c>
      <c r="DR27" s="9">
        <f t="shared" si="24"/>
        <v>78.5</v>
      </c>
      <c r="DS27" s="9" t="str">
        <f t="shared" si="25"/>
        <v/>
      </c>
      <c r="DT27" s="9" t="str">
        <f t="shared" si="26"/>
        <v/>
      </c>
      <c r="DU27" s="9" t="str">
        <f t="shared" si="27"/>
        <v/>
      </c>
      <c r="DV27" s="9" t="str">
        <f t="shared" si="28"/>
        <v/>
      </c>
      <c r="DW27" s="9" t="str">
        <f t="shared" si="29"/>
        <v/>
      </c>
      <c r="DX27" s="9" t="str">
        <f t="shared" si="30"/>
        <v/>
      </c>
      <c r="DY27" s="9" t="str">
        <f t="shared" si="31"/>
        <v/>
      </c>
      <c r="DZ27" s="9" t="str">
        <f t="shared" si="32"/>
        <v/>
      </c>
      <c r="EA27" s="9" t="str">
        <f t="shared" si="33"/>
        <v/>
      </c>
      <c r="EB27" s="9" t="str">
        <f t="shared" si="34"/>
        <v/>
      </c>
      <c r="EC27" s="9" t="str">
        <f t="shared" si="35"/>
        <v/>
      </c>
      <c r="ED27" s="9" t="str">
        <f t="shared" si="36"/>
        <v>Reklame</v>
      </c>
      <c r="EE27" s="9" t="str">
        <f t="shared" si="37"/>
        <v>patung</v>
      </c>
      <c r="EF27" s="31" t="str">
        <f>IFERROR(LOOKUP(MAX($DO27:$EC27),KKM!$C$11:$C$14,KKM!$F$11:$F$14),"")&amp;SBDP!ED27&amp;"; "&amp;IFERROR(LOOKUP(MIN($DO27:$EC27),KKM!$C$11:$C$14,KKM!$F$11:$F$14),"")&amp;SBDP!EE27</f>
        <v>Terampil dalam Reklame; Cukup terampil dalam patung</v>
      </c>
    </row>
    <row r="28" spans="1:136" x14ac:dyDescent="0.25">
      <c r="B28" s="3" t="str">
        <f t="shared" ca="1" si="0"/>
        <v>YAMAN</v>
      </c>
      <c r="C28" s="3" t="str">
        <f t="shared" ca="1" si="0"/>
        <v>0079075710</v>
      </c>
      <c r="CP28" s="56">
        <f t="shared" si="2"/>
        <v>0</v>
      </c>
      <c r="CQ28" s="10" t="str">
        <f t="shared" si="38"/>
        <v/>
      </c>
      <c r="CR28" s="10" t="str">
        <f t="shared" si="38"/>
        <v/>
      </c>
      <c r="CS28" s="10" t="str">
        <f t="shared" si="38"/>
        <v/>
      </c>
      <c r="CT28" s="10" t="str">
        <f t="shared" si="38"/>
        <v/>
      </c>
      <c r="CU28" s="10" t="str">
        <f t="shared" si="38"/>
        <v/>
      </c>
      <c r="CV28" s="21" t="str">
        <f t="shared" si="4"/>
        <v/>
      </c>
      <c r="CW28" s="21" t="str">
        <f t="shared" si="5"/>
        <v/>
      </c>
      <c r="CX28" s="22" t="str">
        <f t="shared" si="6"/>
        <v/>
      </c>
      <c r="CY28" s="22" t="str">
        <f t="shared" si="7"/>
        <v/>
      </c>
      <c r="CZ28" s="22" t="str">
        <f t="shared" si="8"/>
        <v/>
      </c>
      <c r="DA28" s="23" t="str">
        <f t="shared" si="9"/>
        <v/>
      </c>
      <c r="DB28" s="23" t="str">
        <f t="shared" si="10"/>
        <v/>
      </c>
      <c r="DC28" s="23" t="str">
        <f t="shared" si="11"/>
        <v/>
      </c>
      <c r="DD28" s="23" t="str">
        <f t="shared" si="12"/>
        <v/>
      </c>
      <c r="DE28" s="23" t="str">
        <f t="shared" si="13"/>
        <v/>
      </c>
      <c r="DF28" s="23" t="str">
        <f t="shared" si="14"/>
        <v/>
      </c>
      <c r="DG28" s="23" t="str">
        <f t="shared" si="15"/>
        <v/>
      </c>
      <c r="DH28" s="23" t="str">
        <f t="shared" si="16"/>
        <v/>
      </c>
      <c r="DI28" s="23" t="str">
        <f t="shared" si="17"/>
        <v/>
      </c>
      <c r="DJ28" s="23" t="str">
        <f t="shared" si="18"/>
        <v/>
      </c>
      <c r="DK28" s="23" t="str">
        <f t="shared" si="19"/>
        <v/>
      </c>
      <c r="DL28" s="23" t="str">
        <f t="shared" si="20"/>
        <v/>
      </c>
      <c r="DM28" s="31" t="str">
        <f>IF(DK28="","",LOOKUP(MAX($CV28:$DJ28),KKM!$C$11:$C$14,KKM!$E$11:$E$14)&amp;" "&amp;SBDP!DK28&amp;"; "&amp;LOOKUP(MIN(SBDP!CV28:DJ28),KKM!$C$11:$C$14,KKM!$E$11:$E$14)&amp;" "&amp;SBDP!DL28)</f>
        <v/>
      </c>
      <c r="DO28" s="9" t="str">
        <f t="shared" si="21"/>
        <v/>
      </c>
      <c r="DP28" s="9" t="e">
        <f t="shared" si="22"/>
        <v>#DIV/0!</v>
      </c>
      <c r="DQ28" s="9" t="e">
        <f t="shared" si="23"/>
        <v>#DIV/0!</v>
      </c>
      <c r="DR28" s="9" t="e">
        <f t="shared" si="24"/>
        <v>#DIV/0!</v>
      </c>
      <c r="DS28" s="9" t="str">
        <f t="shared" si="25"/>
        <v/>
      </c>
      <c r="DT28" s="9" t="str">
        <f t="shared" si="26"/>
        <v/>
      </c>
      <c r="DU28" s="9" t="str">
        <f t="shared" si="27"/>
        <v/>
      </c>
      <c r="DV28" s="9" t="str">
        <f t="shared" si="28"/>
        <v/>
      </c>
      <c r="DW28" s="9" t="str">
        <f t="shared" si="29"/>
        <v/>
      </c>
      <c r="DX28" s="9" t="str">
        <f t="shared" si="30"/>
        <v/>
      </c>
      <c r="DY28" s="9" t="str">
        <f t="shared" si="31"/>
        <v/>
      </c>
      <c r="DZ28" s="9" t="str">
        <f t="shared" si="32"/>
        <v/>
      </c>
      <c r="EA28" s="9" t="str">
        <f t="shared" si="33"/>
        <v/>
      </c>
      <c r="EB28" s="9" t="str">
        <f t="shared" si="34"/>
        <v/>
      </c>
      <c r="EC28" s="9" t="str">
        <f t="shared" si="35"/>
        <v/>
      </c>
      <c r="ED28" s="9" t="str">
        <f t="shared" si="36"/>
        <v/>
      </c>
      <c r="EE28" s="9" t="str">
        <f t="shared" si="37"/>
        <v/>
      </c>
      <c r="EF28" s="31" t="str">
        <f>IFERROR(LOOKUP(MAX($DO28:$EC28),KKM!$C$11:$C$14,KKM!$F$11:$F$14),"")&amp;SBDP!ED28&amp;"; "&amp;IFERROR(LOOKUP(MIN($DO28:$EC28),KKM!$C$11:$C$14,KKM!$F$11:$F$14),"")&amp;SBDP!EE28</f>
        <v xml:space="preserve">; </v>
      </c>
    </row>
    <row r="29" spans="1:136" x14ac:dyDescent="0.25">
      <c r="B29" s="3" t="str">
        <f t="shared" ca="1" si="0"/>
        <v/>
      </c>
      <c r="C29" s="3" t="str">
        <f t="shared" ca="1" si="0"/>
        <v/>
      </c>
      <c r="CP29" s="56">
        <f t="shared" si="2"/>
        <v>0</v>
      </c>
      <c r="CQ29" s="10" t="str">
        <f t="shared" si="38"/>
        <v/>
      </c>
      <c r="CR29" s="10" t="str">
        <f t="shared" si="38"/>
        <v/>
      </c>
      <c r="CS29" s="10" t="str">
        <f t="shared" si="38"/>
        <v/>
      </c>
      <c r="CT29" s="10" t="str">
        <f t="shared" si="38"/>
        <v/>
      </c>
      <c r="CU29" s="10" t="str">
        <f t="shared" si="38"/>
        <v/>
      </c>
      <c r="CV29" s="21" t="str">
        <f t="shared" si="4"/>
        <v/>
      </c>
      <c r="CW29" s="21" t="str">
        <f t="shared" si="5"/>
        <v/>
      </c>
      <c r="CX29" s="22" t="str">
        <f t="shared" si="6"/>
        <v/>
      </c>
      <c r="CY29" s="22" t="str">
        <f t="shared" si="7"/>
        <v/>
      </c>
      <c r="CZ29" s="22" t="str">
        <f t="shared" si="8"/>
        <v/>
      </c>
      <c r="DA29" s="23" t="str">
        <f t="shared" si="9"/>
        <v/>
      </c>
      <c r="DB29" s="23" t="str">
        <f t="shared" si="10"/>
        <v/>
      </c>
      <c r="DC29" s="23" t="str">
        <f t="shared" si="11"/>
        <v/>
      </c>
      <c r="DD29" s="23" t="str">
        <f t="shared" si="12"/>
        <v/>
      </c>
      <c r="DE29" s="23" t="str">
        <f t="shared" si="13"/>
        <v/>
      </c>
      <c r="DF29" s="23" t="str">
        <f t="shared" si="14"/>
        <v/>
      </c>
      <c r="DG29" s="23" t="str">
        <f t="shared" si="15"/>
        <v/>
      </c>
      <c r="DH29" s="23" t="str">
        <f t="shared" si="16"/>
        <v/>
      </c>
      <c r="DI29" s="23" t="str">
        <f t="shared" si="17"/>
        <v/>
      </c>
      <c r="DJ29" s="23" t="str">
        <f t="shared" si="18"/>
        <v/>
      </c>
      <c r="DK29" s="23" t="str">
        <f t="shared" si="19"/>
        <v/>
      </c>
      <c r="DL29" s="23" t="str">
        <f t="shared" si="20"/>
        <v/>
      </c>
      <c r="DM29" s="31" t="str">
        <f>IF(DK29="","",LOOKUP(MAX($CV29:$DJ29),KKM!$C$11:$C$14,KKM!$E$11:$E$14)&amp;" "&amp;SBDP!DK29&amp;"; "&amp;LOOKUP(MIN(SBDP!CV29:DJ29),KKM!$C$11:$C$14,KKM!$E$11:$E$14)&amp;" "&amp;SBDP!DL29)</f>
        <v/>
      </c>
      <c r="DO29" s="9" t="str">
        <f t="shared" si="21"/>
        <v/>
      </c>
      <c r="DP29" s="9" t="e">
        <f t="shared" si="22"/>
        <v>#DIV/0!</v>
      </c>
      <c r="DQ29" s="9" t="e">
        <f t="shared" si="23"/>
        <v>#DIV/0!</v>
      </c>
      <c r="DR29" s="9" t="e">
        <f t="shared" si="24"/>
        <v>#DIV/0!</v>
      </c>
      <c r="DS29" s="9" t="str">
        <f t="shared" si="25"/>
        <v/>
      </c>
      <c r="DT29" s="9" t="str">
        <f t="shared" si="26"/>
        <v/>
      </c>
      <c r="DU29" s="9" t="str">
        <f t="shared" si="27"/>
        <v/>
      </c>
      <c r="DV29" s="9" t="str">
        <f t="shared" si="28"/>
        <v/>
      </c>
      <c r="DW29" s="9" t="str">
        <f t="shared" si="29"/>
        <v/>
      </c>
      <c r="DX29" s="9" t="str">
        <f t="shared" si="30"/>
        <v/>
      </c>
      <c r="DY29" s="9" t="str">
        <f t="shared" si="31"/>
        <v/>
      </c>
      <c r="DZ29" s="9" t="str">
        <f t="shared" si="32"/>
        <v/>
      </c>
      <c r="EA29" s="9" t="str">
        <f t="shared" si="33"/>
        <v/>
      </c>
      <c r="EB29" s="9" t="str">
        <f t="shared" si="34"/>
        <v/>
      </c>
      <c r="EC29" s="9" t="str">
        <f t="shared" si="35"/>
        <v/>
      </c>
      <c r="ED29" s="9" t="str">
        <f t="shared" si="36"/>
        <v/>
      </c>
      <c r="EE29" s="9" t="str">
        <f t="shared" si="37"/>
        <v/>
      </c>
      <c r="EF29" s="31" t="str">
        <f>IFERROR(LOOKUP(MAX($DO29:$EC29),KKM!$C$11:$C$14,KKM!$F$11:$F$14),"")&amp;SBDP!ED29&amp;"; "&amp;IFERROR(LOOKUP(MIN($DO29:$EC29),KKM!$C$11:$C$14,KKM!$F$11:$F$14),"")&amp;SBDP!EE29</f>
        <v xml:space="preserve">; </v>
      </c>
    </row>
    <row r="30" spans="1:136" x14ac:dyDescent="0.25">
      <c r="B30" s="3" t="str">
        <f t="shared" ca="1" si="0"/>
        <v/>
      </c>
      <c r="C30" s="3" t="str">
        <f t="shared" ca="1" si="0"/>
        <v/>
      </c>
      <c r="CP30" s="56">
        <f t="shared" si="2"/>
        <v>0</v>
      </c>
      <c r="CQ30" s="10" t="str">
        <f t="shared" si="38"/>
        <v/>
      </c>
      <c r="CR30" s="10" t="str">
        <f t="shared" si="38"/>
        <v/>
      </c>
      <c r="CS30" s="10" t="str">
        <f t="shared" si="38"/>
        <v/>
      </c>
      <c r="CT30" s="10" t="str">
        <f t="shared" si="38"/>
        <v/>
      </c>
      <c r="CU30" s="10" t="str">
        <f t="shared" si="38"/>
        <v/>
      </c>
      <c r="CV30" s="21" t="str">
        <f t="shared" si="4"/>
        <v/>
      </c>
      <c r="CW30" s="21" t="str">
        <f t="shared" si="5"/>
        <v/>
      </c>
      <c r="CX30" s="22" t="str">
        <f t="shared" si="6"/>
        <v/>
      </c>
      <c r="CY30" s="22" t="str">
        <f t="shared" si="7"/>
        <v/>
      </c>
      <c r="CZ30" s="22" t="str">
        <f t="shared" si="8"/>
        <v/>
      </c>
      <c r="DA30" s="23" t="str">
        <f t="shared" si="9"/>
        <v/>
      </c>
      <c r="DB30" s="23" t="str">
        <f t="shared" si="10"/>
        <v/>
      </c>
      <c r="DC30" s="23" t="str">
        <f t="shared" si="11"/>
        <v/>
      </c>
      <c r="DD30" s="23" t="str">
        <f t="shared" si="12"/>
        <v/>
      </c>
      <c r="DE30" s="23" t="str">
        <f t="shared" si="13"/>
        <v/>
      </c>
      <c r="DF30" s="23" t="str">
        <f t="shared" si="14"/>
        <v/>
      </c>
      <c r="DG30" s="23" t="str">
        <f t="shared" si="15"/>
        <v/>
      </c>
      <c r="DH30" s="23" t="str">
        <f t="shared" si="16"/>
        <v/>
      </c>
      <c r="DI30" s="23" t="str">
        <f t="shared" si="17"/>
        <v/>
      </c>
      <c r="DJ30" s="23" t="str">
        <f t="shared" si="18"/>
        <v/>
      </c>
      <c r="DK30" s="23" t="str">
        <f t="shared" si="19"/>
        <v/>
      </c>
      <c r="DL30" s="23" t="str">
        <f t="shared" si="20"/>
        <v/>
      </c>
      <c r="DM30" s="31" t="str">
        <f>IF(DK30="","",LOOKUP(MAX($CV30:$DJ30),KKM!$C$11:$C$14,KKM!$E$11:$E$14)&amp;" "&amp;SBDP!DK30&amp;"; "&amp;LOOKUP(MIN(SBDP!CV30:DJ30),KKM!$C$11:$C$14,KKM!$E$11:$E$14)&amp;" "&amp;SBDP!DL30)</f>
        <v/>
      </c>
      <c r="DO30" s="9" t="str">
        <f t="shared" si="21"/>
        <v/>
      </c>
      <c r="DP30" s="9" t="e">
        <f t="shared" si="22"/>
        <v>#DIV/0!</v>
      </c>
      <c r="DQ30" s="9" t="e">
        <f t="shared" si="23"/>
        <v>#DIV/0!</v>
      </c>
      <c r="DR30" s="9" t="e">
        <f t="shared" si="24"/>
        <v>#DIV/0!</v>
      </c>
      <c r="DS30" s="9" t="str">
        <f t="shared" si="25"/>
        <v/>
      </c>
      <c r="DT30" s="9" t="str">
        <f t="shared" si="26"/>
        <v/>
      </c>
      <c r="DU30" s="9" t="str">
        <f t="shared" si="27"/>
        <v/>
      </c>
      <c r="DV30" s="9" t="str">
        <f t="shared" si="28"/>
        <v/>
      </c>
      <c r="DW30" s="9" t="str">
        <f t="shared" si="29"/>
        <v/>
      </c>
      <c r="DX30" s="9" t="str">
        <f t="shared" si="30"/>
        <v/>
      </c>
      <c r="DY30" s="9" t="str">
        <f t="shared" si="31"/>
        <v/>
      </c>
      <c r="DZ30" s="9" t="str">
        <f t="shared" si="32"/>
        <v/>
      </c>
      <c r="EA30" s="9" t="str">
        <f t="shared" si="33"/>
        <v/>
      </c>
      <c r="EB30" s="9" t="str">
        <f t="shared" si="34"/>
        <v/>
      </c>
      <c r="EC30" s="9" t="str">
        <f t="shared" si="35"/>
        <v/>
      </c>
      <c r="ED30" s="9" t="str">
        <f t="shared" si="36"/>
        <v/>
      </c>
      <c r="EE30" s="9" t="str">
        <f t="shared" si="37"/>
        <v/>
      </c>
      <c r="EF30" s="31" t="str">
        <f>IFERROR(LOOKUP(MAX($DO30:$EC30),KKM!$C$11:$C$14,KKM!$F$11:$F$14),"")&amp;SBDP!ED30&amp;"; "&amp;IFERROR(LOOKUP(MIN($DO30:$EC30),KKM!$C$11:$C$14,KKM!$F$11:$F$14),"")&amp;SBDP!EE30</f>
        <v xml:space="preserve">; </v>
      </c>
    </row>
    <row r="31" spans="1:136" x14ac:dyDescent="0.25">
      <c r="B31" s="3" t="str">
        <f t="shared" ca="1" si="0"/>
        <v/>
      </c>
      <c r="C31" s="3" t="str">
        <f t="shared" ca="1" si="0"/>
        <v/>
      </c>
      <c r="CP31" s="56">
        <f t="shared" si="2"/>
        <v>0</v>
      </c>
      <c r="CQ31" s="10" t="str">
        <f t="shared" si="38"/>
        <v/>
      </c>
      <c r="CR31" s="10" t="str">
        <f t="shared" si="38"/>
        <v/>
      </c>
      <c r="CS31" s="10" t="str">
        <f t="shared" si="38"/>
        <v/>
      </c>
      <c r="CT31" s="10" t="str">
        <f t="shared" si="38"/>
        <v/>
      </c>
      <c r="CU31" s="10" t="str">
        <f t="shared" si="38"/>
        <v/>
      </c>
      <c r="CV31" s="21" t="str">
        <f t="shared" si="4"/>
        <v/>
      </c>
      <c r="CW31" s="21" t="str">
        <f t="shared" si="5"/>
        <v/>
      </c>
      <c r="CX31" s="22" t="str">
        <f t="shared" si="6"/>
        <v/>
      </c>
      <c r="CY31" s="22" t="str">
        <f t="shared" si="7"/>
        <v/>
      </c>
      <c r="CZ31" s="22" t="str">
        <f t="shared" si="8"/>
        <v/>
      </c>
      <c r="DA31" s="23" t="str">
        <f t="shared" si="9"/>
        <v/>
      </c>
      <c r="DB31" s="23" t="str">
        <f t="shared" si="10"/>
        <v/>
      </c>
      <c r="DC31" s="23" t="str">
        <f t="shared" si="11"/>
        <v/>
      </c>
      <c r="DD31" s="23" t="str">
        <f t="shared" si="12"/>
        <v/>
      </c>
      <c r="DE31" s="23" t="str">
        <f t="shared" si="13"/>
        <v/>
      </c>
      <c r="DF31" s="23" t="str">
        <f t="shared" si="14"/>
        <v/>
      </c>
      <c r="DG31" s="23" t="str">
        <f t="shared" si="15"/>
        <v/>
      </c>
      <c r="DH31" s="23" t="str">
        <f t="shared" si="16"/>
        <v/>
      </c>
      <c r="DI31" s="23" t="str">
        <f t="shared" si="17"/>
        <v/>
      </c>
      <c r="DJ31" s="23" t="str">
        <f t="shared" si="18"/>
        <v/>
      </c>
      <c r="DK31" s="23" t="str">
        <f t="shared" si="19"/>
        <v/>
      </c>
      <c r="DL31" s="23" t="str">
        <f t="shared" si="20"/>
        <v/>
      </c>
      <c r="DM31" s="31" t="str">
        <f>IF(DK31="","",LOOKUP(MAX($CV31:$DJ31),KKM!$C$11:$C$14,KKM!$E$11:$E$14)&amp;" "&amp;SBDP!DK31&amp;"; "&amp;LOOKUP(MIN(SBDP!CV31:DJ31),KKM!$C$11:$C$14,KKM!$E$11:$E$14)&amp;" "&amp;SBDP!DL31)</f>
        <v/>
      </c>
      <c r="DO31" s="9" t="str">
        <f t="shared" si="21"/>
        <v/>
      </c>
      <c r="DP31" s="9" t="e">
        <f t="shared" si="22"/>
        <v>#DIV/0!</v>
      </c>
      <c r="DQ31" s="9" t="e">
        <f t="shared" si="23"/>
        <v>#DIV/0!</v>
      </c>
      <c r="DR31" s="9" t="e">
        <f t="shared" si="24"/>
        <v>#DIV/0!</v>
      </c>
      <c r="DS31" s="9" t="str">
        <f t="shared" si="25"/>
        <v/>
      </c>
      <c r="DT31" s="9" t="str">
        <f t="shared" si="26"/>
        <v/>
      </c>
      <c r="DU31" s="9" t="str">
        <f t="shared" si="27"/>
        <v/>
      </c>
      <c r="DV31" s="9" t="str">
        <f t="shared" si="28"/>
        <v/>
      </c>
      <c r="DW31" s="9" t="str">
        <f t="shared" si="29"/>
        <v/>
      </c>
      <c r="DX31" s="9" t="str">
        <f t="shared" si="30"/>
        <v/>
      </c>
      <c r="DY31" s="9" t="str">
        <f t="shared" si="31"/>
        <v/>
      </c>
      <c r="DZ31" s="9" t="str">
        <f t="shared" si="32"/>
        <v/>
      </c>
      <c r="EA31" s="9" t="str">
        <f t="shared" si="33"/>
        <v/>
      </c>
      <c r="EB31" s="9" t="str">
        <f t="shared" si="34"/>
        <v/>
      </c>
      <c r="EC31" s="9" t="str">
        <f t="shared" si="35"/>
        <v/>
      </c>
      <c r="ED31" s="9" t="str">
        <f t="shared" si="36"/>
        <v/>
      </c>
      <c r="EE31" s="9" t="str">
        <f t="shared" si="37"/>
        <v/>
      </c>
      <c r="EF31" s="31" t="str">
        <f>IFERROR(LOOKUP(MAX($DO31:$EC31),KKM!$C$11:$C$14,KKM!$F$11:$F$14),"")&amp;SBDP!ED31&amp;"; "&amp;IFERROR(LOOKUP(MIN($DO31:$EC31),KKM!$C$11:$C$14,KKM!$F$11:$F$14),"")&amp;SBDP!EE31</f>
        <v xml:space="preserve">; </v>
      </c>
    </row>
    <row r="32" spans="1:136" x14ac:dyDescent="0.25">
      <c r="B32" s="3" t="str">
        <f t="shared" ca="1" si="0"/>
        <v/>
      </c>
      <c r="C32" s="3" t="str">
        <f t="shared" ca="1" si="0"/>
        <v/>
      </c>
      <c r="CP32" s="56">
        <f t="shared" si="2"/>
        <v>0</v>
      </c>
      <c r="CQ32" s="10" t="str">
        <f t="shared" si="38"/>
        <v/>
      </c>
      <c r="CR32" s="10" t="str">
        <f t="shared" si="38"/>
        <v/>
      </c>
      <c r="CS32" s="10" t="str">
        <f t="shared" si="38"/>
        <v/>
      </c>
      <c r="CT32" s="10" t="str">
        <f t="shared" si="38"/>
        <v/>
      </c>
      <c r="CU32" s="10" t="str">
        <f t="shared" si="38"/>
        <v/>
      </c>
      <c r="CV32" s="21" t="str">
        <f t="shared" si="4"/>
        <v/>
      </c>
      <c r="CW32" s="21" t="str">
        <f t="shared" si="5"/>
        <v/>
      </c>
      <c r="CX32" s="22" t="str">
        <f t="shared" si="6"/>
        <v/>
      </c>
      <c r="CY32" s="22" t="str">
        <f t="shared" si="7"/>
        <v/>
      </c>
      <c r="CZ32" s="22" t="str">
        <f t="shared" si="8"/>
        <v/>
      </c>
      <c r="DA32" s="23" t="str">
        <f t="shared" si="9"/>
        <v/>
      </c>
      <c r="DB32" s="23" t="str">
        <f t="shared" si="10"/>
        <v/>
      </c>
      <c r="DC32" s="23" t="str">
        <f t="shared" si="11"/>
        <v/>
      </c>
      <c r="DD32" s="23" t="str">
        <f t="shared" si="12"/>
        <v/>
      </c>
      <c r="DE32" s="23" t="str">
        <f t="shared" si="13"/>
        <v/>
      </c>
      <c r="DF32" s="23" t="str">
        <f t="shared" si="14"/>
        <v/>
      </c>
      <c r="DG32" s="23" t="str">
        <f t="shared" si="15"/>
        <v/>
      </c>
      <c r="DH32" s="23" t="str">
        <f t="shared" si="16"/>
        <v/>
      </c>
      <c r="DI32" s="23" t="str">
        <f t="shared" si="17"/>
        <v/>
      </c>
      <c r="DJ32" s="23" t="str">
        <f t="shared" si="18"/>
        <v/>
      </c>
      <c r="DK32" s="23" t="str">
        <f t="shared" si="19"/>
        <v/>
      </c>
      <c r="DL32" s="23" t="str">
        <f t="shared" si="20"/>
        <v/>
      </c>
      <c r="DM32" s="31" t="str">
        <f>IF(DK32="","",LOOKUP(MAX($CV32:$DJ32),KKM!$C$11:$C$14,KKM!$E$11:$E$14)&amp;" "&amp;SBDP!DK32&amp;"; "&amp;LOOKUP(MIN(SBDP!CV32:DJ32),KKM!$C$11:$C$14,KKM!$E$11:$E$14)&amp;" "&amp;SBDP!DL32)</f>
        <v/>
      </c>
      <c r="DO32" s="9" t="str">
        <f t="shared" si="21"/>
        <v/>
      </c>
      <c r="DP32" s="9" t="e">
        <f t="shared" si="22"/>
        <v>#DIV/0!</v>
      </c>
      <c r="DQ32" s="9" t="e">
        <f t="shared" si="23"/>
        <v>#DIV/0!</v>
      </c>
      <c r="DR32" s="9" t="e">
        <f t="shared" si="24"/>
        <v>#DIV/0!</v>
      </c>
      <c r="DS32" s="9" t="str">
        <f t="shared" si="25"/>
        <v/>
      </c>
      <c r="DT32" s="9" t="str">
        <f t="shared" si="26"/>
        <v/>
      </c>
      <c r="DU32" s="9" t="str">
        <f t="shared" si="27"/>
        <v/>
      </c>
      <c r="DV32" s="9" t="str">
        <f t="shared" si="28"/>
        <v/>
      </c>
      <c r="DW32" s="9" t="str">
        <f t="shared" si="29"/>
        <v/>
      </c>
      <c r="DX32" s="9" t="str">
        <f t="shared" si="30"/>
        <v/>
      </c>
      <c r="DY32" s="9" t="str">
        <f t="shared" si="31"/>
        <v/>
      </c>
      <c r="DZ32" s="9" t="str">
        <f t="shared" si="32"/>
        <v/>
      </c>
      <c r="EA32" s="9" t="str">
        <f t="shared" si="33"/>
        <v/>
      </c>
      <c r="EB32" s="9" t="str">
        <f t="shared" si="34"/>
        <v/>
      </c>
      <c r="EC32" s="9" t="str">
        <f t="shared" si="35"/>
        <v/>
      </c>
      <c r="ED32" s="9" t="str">
        <f t="shared" si="36"/>
        <v/>
      </c>
      <c r="EE32" s="9" t="str">
        <f t="shared" si="37"/>
        <v/>
      </c>
      <c r="EF32" s="31" t="str">
        <f>IFERROR(LOOKUP(MAX($DO32:$EC32),KKM!$C$11:$C$14,KKM!$F$11:$F$14),"")&amp;SBDP!ED32&amp;"; "&amp;IFERROR(LOOKUP(MIN($DO32:$EC32),KKM!$C$11:$C$14,KKM!$F$11:$F$14),"")&amp;SBDP!EE32</f>
        <v xml:space="preserve">; </v>
      </c>
    </row>
    <row r="33" spans="2:3" x14ac:dyDescent="0.25">
      <c r="B33" s="3"/>
      <c r="C33" s="3"/>
    </row>
    <row r="34" spans="2:3" x14ac:dyDescent="0.25">
      <c r="B34" s="3"/>
      <c r="C34" s="3"/>
    </row>
  </sheetData>
  <sheetProtection password="C036" sheet="1" objects="1" scenarios="1"/>
  <mergeCells count="19">
    <mergeCell ref="CQ1:CU1"/>
    <mergeCell ref="BF1:BK1"/>
    <mergeCell ref="BL1:BQ1"/>
    <mergeCell ref="BR1:BW1"/>
    <mergeCell ref="BX1:CC1"/>
    <mergeCell ref="CD1:CI1"/>
    <mergeCell ref="CJ1:CO1"/>
    <mergeCell ref="AZ1:BE1"/>
    <mergeCell ref="A1:A2"/>
    <mergeCell ref="B1:B2"/>
    <mergeCell ref="C1:C2"/>
    <mergeCell ref="D1:I1"/>
    <mergeCell ref="J1:O1"/>
    <mergeCell ref="P1:U1"/>
    <mergeCell ref="V1:AA1"/>
    <mergeCell ref="AB1:AG1"/>
    <mergeCell ref="AH1:AM1"/>
    <mergeCell ref="AN1:AS1"/>
    <mergeCell ref="AT1:AY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EF34"/>
  <sheetViews>
    <sheetView topLeftCell="BY1" workbookViewId="0">
      <selection activeCell="F20" sqref="F20"/>
    </sheetView>
  </sheetViews>
  <sheetFormatPr defaultRowHeight="15.75" x14ac:dyDescent="0.25"/>
  <cols>
    <col min="1" max="1" width="4.140625" style="7" bestFit="1" customWidth="1"/>
    <col min="2" max="2" width="25.85546875" style="7" customWidth="1"/>
    <col min="3" max="3" width="16.140625" style="7" bestFit="1" customWidth="1"/>
    <col min="4" max="93" width="9.140625" style="8"/>
    <col min="94" max="94" width="0" style="9" hidden="1" customWidth="1"/>
    <col min="95" max="99" width="0" style="14" hidden="1" customWidth="1"/>
    <col min="100" max="116" width="0" style="9" hidden="1" customWidth="1"/>
    <col min="117" max="117" width="100.7109375" style="31" hidden="1" customWidth="1"/>
    <col min="118" max="118" width="3.28515625" style="9" hidden="1" customWidth="1"/>
    <col min="119" max="135" width="0" style="9" hidden="1" customWidth="1"/>
    <col min="136" max="136" width="100.7109375" style="9" hidden="1" customWidth="1"/>
    <col min="137" max="16384" width="9.140625" style="9"/>
  </cols>
  <sheetData>
    <row r="1" spans="1:136" x14ac:dyDescent="0.25">
      <c r="A1" s="165" t="s">
        <v>0</v>
      </c>
      <c r="B1" s="165" t="s">
        <v>1</v>
      </c>
      <c r="C1" s="165" t="s">
        <v>2</v>
      </c>
      <c r="D1" s="164" t="s">
        <v>3</v>
      </c>
      <c r="E1" s="164"/>
      <c r="F1" s="164"/>
      <c r="G1" s="164"/>
      <c r="H1" s="164"/>
      <c r="I1" s="164"/>
      <c r="J1" s="164" t="s">
        <v>4</v>
      </c>
      <c r="K1" s="164"/>
      <c r="L1" s="164"/>
      <c r="M1" s="164"/>
      <c r="N1" s="164"/>
      <c r="O1" s="164"/>
      <c r="P1" s="164" t="s">
        <v>5</v>
      </c>
      <c r="Q1" s="164"/>
      <c r="R1" s="164"/>
      <c r="S1" s="164"/>
      <c r="T1" s="164"/>
      <c r="U1" s="164"/>
      <c r="V1" s="164" t="s">
        <v>6</v>
      </c>
      <c r="W1" s="164"/>
      <c r="X1" s="164"/>
      <c r="Y1" s="164"/>
      <c r="Z1" s="164"/>
      <c r="AA1" s="164"/>
      <c r="AB1" s="164" t="s">
        <v>7</v>
      </c>
      <c r="AC1" s="164"/>
      <c r="AD1" s="164"/>
      <c r="AE1" s="164"/>
      <c r="AF1" s="164"/>
      <c r="AG1" s="164"/>
      <c r="AH1" s="164" t="s">
        <v>8</v>
      </c>
      <c r="AI1" s="164"/>
      <c r="AJ1" s="164"/>
      <c r="AK1" s="164"/>
      <c r="AL1" s="164"/>
      <c r="AM1" s="164"/>
      <c r="AN1" s="164" t="s">
        <v>9</v>
      </c>
      <c r="AO1" s="164"/>
      <c r="AP1" s="164"/>
      <c r="AQ1" s="164"/>
      <c r="AR1" s="164"/>
      <c r="AS1" s="164"/>
      <c r="AT1" s="164" t="s">
        <v>10</v>
      </c>
      <c r="AU1" s="164"/>
      <c r="AV1" s="164"/>
      <c r="AW1" s="164"/>
      <c r="AX1" s="164"/>
      <c r="AY1" s="164"/>
      <c r="AZ1" s="164" t="s">
        <v>11</v>
      </c>
      <c r="BA1" s="164"/>
      <c r="BB1" s="164"/>
      <c r="BC1" s="164"/>
      <c r="BD1" s="164"/>
      <c r="BE1" s="164"/>
      <c r="BF1" s="164" t="s">
        <v>12</v>
      </c>
      <c r="BG1" s="164"/>
      <c r="BH1" s="164"/>
      <c r="BI1" s="164"/>
      <c r="BJ1" s="164"/>
      <c r="BK1" s="164"/>
      <c r="BL1" s="164" t="s">
        <v>13</v>
      </c>
      <c r="BM1" s="164"/>
      <c r="BN1" s="164"/>
      <c r="BO1" s="164"/>
      <c r="BP1" s="164"/>
      <c r="BQ1" s="164"/>
      <c r="BR1" s="164" t="s">
        <v>14</v>
      </c>
      <c r="BS1" s="164"/>
      <c r="BT1" s="164"/>
      <c r="BU1" s="164"/>
      <c r="BV1" s="164"/>
      <c r="BW1" s="164"/>
      <c r="BX1" s="164" t="s">
        <v>15</v>
      </c>
      <c r="BY1" s="164"/>
      <c r="BZ1" s="164"/>
      <c r="CA1" s="164"/>
      <c r="CB1" s="164"/>
      <c r="CC1" s="164"/>
      <c r="CD1" s="164" t="s">
        <v>16</v>
      </c>
      <c r="CE1" s="164"/>
      <c r="CF1" s="164"/>
      <c r="CG1" s="164"/>
      <c r="CH1" s="164"/>
      <c r="CI1" s="164"/>
      <c r="CJ1" s="164" t="s">
        <v>17</v>
      </c>
      <c r="CK1" s="164"/>
      <c r="CL1" s="164"/>
      <c r="CM1" s="164"/>
      <c r="CN1" s="164"/>
      <c r="CO1" s="164"/>
      <c r="CQ1" s="167" t="s">
        <v>24</v>
      </c>
      <c r="CR1" s="167"/>
      <c r="CS1" s="167"/>
      <c r="CT1" s="167"/>
      <c r="CU1" s="167"/>
      <c r="CV1" s="13">
        <v>1</v>
      </c>
      <c r="CW1" s="13">
        <v>2</v>
      </c>
      <c r="CX1" s="13">
        <v>3</v>
      </c>
      <c r="CY1" s="13">
        <v>4</v>
      </c>
      <c r="CZ1" s="13">
        <v>5</v>
      </c>
      <c r="DA1" s="13">
        <v>6</v>
      </c>
      <c r="DB1" s="13">
        <v>7</v>
      </c>
      <c r="DC1" s="13">
        <v>8</v>
      </c>
      <c r="DD1" s="13">
        <v>9</v>
      </c>
      <c r="DE1" s="13">
        <v>10</v>
      </c>
      <c r="DF1" s="13">
        <v>11</v>
      </c>
      <c r="DG1" s="13">
        <v>12</v>
      </c>
      <c r="DH1" s="13">
        <v>13</v>
      </c>
      <c r="DI1" s="13">
        <v>14</v>
      </c>
      <c r="DJ1" s="13">
        <v>15</v>
      </c>
      <c r="DK1" s="15"/>
      <c r="DL1" s="15"/>
      <c r="DM1" s="29"/>
      <c r="DO1" s="17">
        <v>1</v>
      </c>
      <c r="DP1" s="17">
        <v>2</v>
      </c>
      <c r="DQ1" s="17">
        <v>3</v>
      </c>
      <c r="DR1" s="17">
        <v>4</v>
      </c>
      <c r="DS1" s="17">
        <v>5</v>
      </c>
      <c r="DT1" s="17">
        <v>6</v>
      </c>
      <c r="DU1" s="17">
        <v>7</v>
      </c>
      <c r="DV1" s="17">
        <v>8</v>
      </c>
      <c r="DW1" s="17">
        <v>9</v>
      </c>
      <c r="DX1" s="17">
        <v>10</v>
      </c>
      <c r="DY1" s="17">
        <v>11</v>
      </c>
      <c r="DZ1" s="17">
        <v>12</v>
      </c>
      <c r="EA1" s="17">
        <v>13</v>
      </c>
      <c r="EB1" s="17">
        <v>14</v>
      </c>
      <c r="EC1" s="17">
        <v>15</v>
      </c>
      <c r="ED1" s="19"/>
      <c r="EE1" s="19"/>
      <c r="EF1" s="19"/>
    </row>
    <row r="2" spans="1:136" x14ac:dyDescent="0.25">
      <c r="A2" s="166"/>
      <c r="B2" s="166"/>
      <c r="C2" s="166"/>
      <c r="D2" s="1" t="s">
        <v>18</v>
      </c>
      <c r="E2" s="1" t="s">
        <v>19</v>
      </c>
      <c r="F2" s="1" t="s">
        <v>20</v>
      </c>
      <c r="G2" s="1" t="s">
        <v>21</v>
      </c>
      <c r="H2" s="1" t="s">
        <v>22</v>
      </c>
      <c r="I2" s="1" t="s">
        <v>23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18</v>
      </c>
      <c r="Q2" s="1" t="s">
        <v>19</v>
      </c>
      <c r="R2" s="1" t="s">
        <v>20</v>
      </c>
      <c r="S2" s="1" t="s">
        <v>21</v>
      </c>
      <c r="T2" s="1" t="s">
        <v>22</v>
      </c>
      <c r="U2" s="1" t="s">
        <v>23</v>
      </c>
      <c r="V2" s="1" t="s">
        <v>18</v>
      </c>
      <c r="W2" s="1" t="s">
        <v>19</v>
      </c>
      <c r="X2" s="1" t="s">
        <v>20</v>
      </c>
      <c r="Y2" s="1" t="s">
        <v>21</v>
      </c>
      <c r="Z2" s="1" t="s">
        <v>22</v>
      </c>
      <c r="AA2" s="1" t="s">
        <v>23</v>
      </c>
      <c r="AB2" s="1" t="s">
        <v>18</v>
      </c>
      <c r="AC2" s="1" t="s">
        <v>19</v>
      </c>
      <c r="AD2" s="1" t="s">
        <v>20</v>
      </c>
      <c r="AE2" s="1" t="s">
        <v>21</v>
      </c>
      <c r="AF2" s="1" t="s">
        <v>22</v>
      </c>
      <c r="AG2" s="1" t="s">
        <v>23</v>
      </c>
      <c r="AH2" s="1" t="s">
        <v>18</v>
      </c>
      <c r="AI2" s="1" t="s">
        <v>19</v>
      </c>
      <c r="AJ2" s="1" t="s">
        <v>20</v>
      </c>
      <c r="AK2" s="1" t="s">
        <v>21</v>
      </c>
      <c r="AL2" s="1" t="s">
        <v>22</v>
      </c>
      <c r="AM2" s="1" t="s">
        <v>23</v>
      </c>
      <c r="AN2" s="1" t="s">
        <v>18</v>
      </c>
      <c r="AO2" s="1" t="s">
        <v>19</v>
      </c>
      <c r="AP2" s="1" t="s">
        <v>20</v>
      </c>
      <c r="AQ2" s="1" t="s">
        <v>21</v>
      </c>
      <c r="AR2" s="1" t="s">
        <v>22</v>
      </c>
      <c r="AS2" s="1" t="s">
        <v>23</v>
      </c>
      <c r="AT2" s="1" t="s">
        <v>18</v>
      </c>
      <c r="AU2" s="1" t="s">
        <v>19</v>
      </c>
      <c r="AV2" s="1" t="s">
        <v>20</v>
      </c>
      <c r="AW2" s="1" t="s">
        <v>21</v>
      </c>
      <c r="AX2" s="1" t="s">
        <v>22</v>
      </c>
      <c r="AY2" s="1" t="s">
        <v>23</v>
      </c>
      <c r="AZ2" s="1" t="s">
        <v>18</v>
      </c>
      <c r="BA2" s="1" t="s">
        <v>19</v>
      </c>
      <c r="BB2" s="1" t="s">
        <v>20</v>
      </c>
      <c r="BC2" s="1" t="s">
        <v>21</v>
      </c>
      <c r="BD2" s="1" t="s">
        <v>22</v>
      </c>
      <c r="BE2" s="1" t="s">
        <v>23</v>
      </c>
      <c r="BF2" s="1" t="s">
        <v>18</v>
      </c>
      <c r="BG2" s="1" t="s">
        <v>19</v>
      </c>
      <c r="BH2" s="1" t="s">
        <v>20</v>
      </c>
      <c r="BI2" s="1" t="s">
        <v>21</v>
      </c>
      <c r="BJ2" s="1" t="s">
        <v>22</v>
      </c>
      <c r="BK2" s="1" t="s">
        <v>23</v>
      </c>
      <c r="BL2" s="1" t="s">
        <v>18</v>
      </c>
      <c r="BM2" s="1" t="s">
        <v>19</v>
      </c>
      <c r="BN2" s="1" t="s">
        <v>20</v>
      </c>
      <c r="BO2" s="1" t="s">
        <v>21</v>
      </c>
      <c r="BP2" s="1" t="s">
        <v>22</v>
      </c>
      <c r="BQ2" s="1" t="s">
        <v>23</v>
      </c>
      <c r="BR2" s="1" t="s">
        <v>18</v>
      </c>
      <c r="BS2" s="1" t="s">
        <v>19</v>
      </c>
      <c r="BT2" s="1" t="s">
        <v>20</v>
      </c>
      <c r="BU2" s="1" t="s">
        <v>21</v>
      </c>
      <c r="BV2" s="1" t="s">
        <v>22</v>
      </c>
      <c r="BW2" s="1" t="s">
        <v>23</v>
      </c>
      <c r="BX2" s="1" t="s">
        <v>18</v>
      </c>
      <c r="BY2" s="1" t="s">
        <v>19</v>
      </c>
      <c r="BZ2" s="1" t="s">
        <v>20</v>
      </c>
      <c r="CA2" s="1" t="s">
        <v>21</v>
      </c>
      <c r="CB2" s="1" t="s">
        <v>22</v>
      </c>
      <c r="CC2" s="1" t="s">
        <v>23</v>
      </c>
      <c r="CD2" s="1" t="s">
        <v>18</v>
      </c>
      <c r="CE2" s="1" t="s">
        <v>19</v>
      </c>
      <c r="CF2" s="1" t="s">
        <v>20</v>
      </c>
      <c r="CG2" s="1" t="s">
        <v>21</v>
      </c>
      <c r="CH2" s="1" t="s">
        <v>22</v>
      </c>
      <c r="CI2" s="1" t="s">
        <v>23</v>
      </c>
      <c r="CJ2" s="1" t="s">
        <v>18</v>
      </c>
      <c r="CK2" s="1" t="s">
        <v>19</v>
      </c>
      <c r="CL2" s="1" t="s">
        <v>20</v>
      </c>
      <c r="CM2" s="1" t="s">
        <v>21</v>
      </c>
      <c r="CN2" s="1" t="s">
        <v>22</v>
      </c>
      <c r="CO2" s="1" t="s">
        <v>23</v>
      </c>
      <c r="CP2" s="11" t="s">
        <v>62</v>
      </c>
      <c r="CQ2" s="10" t="s">
        <v>19</v>
      </c>
      <c r="CR2" s="10" t="s">
        <v>20</v>
      </c>
      <c r="CS2" s="10" t="s">
        <v>21</v>
      </c>
      <c r="CT2" s="10" t="s">
        <v>22</v>
      </c>
      <c r="CU2" s="10" t="s">
        <v>23</v>
      </c>
      <c r="CV2" s="12" t="str">
        <f>IF(COUNT(E3:F3),D3,"")</f>
        <v>Memahami rangkaian tiga pola gerak dominan (bertumpu, bergantung, keseimbangan, berpindah/lokomotor, tolakan, putaran, ayunan, melayang, dan mendarat) dengan konsisten, tepat dan terkontrol dalam aktivitas senam</v>
      </c>
      <c r="CW2" s="12" t="str">
        <f>IF(COUNT(K3:L3),J3,"")</f>
        <v xml:space="preserve">Memahami penggunaan variasi dan kombinasi gerak dasar rangkaian langkah dan ayunan lengan mengikuti irama (ketukan) tanpa/dengan musik dalam aktivitas gerak berirama </v>
      </c>
      <c r="CX2" s="12" t="str">
        <f>IF(COUNT(Q3:R3),P3,"")</f>
        <v>Memahami keterampilan salah satu gaya renang dan dasar-dasar penyelamatan diri.</v>
      </c>
      <c r="CY2" s="12" t="str">
        <f>IF(COUNT(W3:X3),V3,"")</f>
        <v xml:space="preserve">Memahami perlunya pemeliharaan kebersihan alat reproduksi </v>
      </c>
      <c r="CZ2" s="12" t="str">
        <f>IF(COUNT(AC3:AD3),AB3,"")</f>
        <v/>
      </c>
      <c r="DA2" s="12" t="str">
        <f>IF(COUNT(AI3:AJ3),AH3,"")</f>
        <v/>
      </c>
      <c r="DB2" s="12" t="str">
        <f>IF(COUNT(AO3:AP3),AN3,"")</f>
        <v/>
      </c>
      <c r="DC2" s="12" t="str">
        <f>IF(COUNT(AU3:AV3),AT3,"")</f>
        <v/>
      </c>
      <c r="DD2" s="12" t="str">
        <f>IF(COUNT(BA3:BB3),AZ3,"")</f>
        <v/>
      </c>
      <c r="DE2" s="12" t="str">
        <f>IF(COUNT(BG3:BH3),BF3,"")</f>
        <v/>
      </c>
      <c r="DF2" s="12" t="str">
        <f>IF(COUNT(BM3:BN3),BL3,"")</f>
        <v/>
      </c>
      <c r="DG2" s="12" t="str">
        <f>IF(COUNT(BS3:BT3),BR3,"")</f>
        <v/>
      </c>
      <c r="DH2" s="12" t="str">
        <f>IF(COUNT(BY3:BZ3),BX3,"")</f>
        <v/>
      </c>
      <c r="DI2" s="12" t="str">
        <f>IF(COUNT(CE3:CF3),CD3,"")</f>
        <v/>
      </c>
      <c r="DJ2" s="12" t="str">
        <f>IF(COUNT(CK3:CL3),CJ3,"")</f>
        <v/>
      </c>
      <c r="DK2" s="16" t="s">
        <v>25</v>
      </c>
      <c r="DL2" s="16" t="s">
        <v>26</v>
      </c>
      <c r="DM2" s="30" t="s">
        <v>27</v>
      </c>
      <c r="DO2" s="18" t="str">
        <f>IF(COUNT(G3:I3),D3,"")</f>
        <v/>
      </c>
      <c r="DP2" s="18" t="str">
        <f>IF(COUNT(M3:O3),J3,"")</f>
        <v/>
      </c>
      <c r="DQ2" s="18" t="str">
        <f>IF(COUNT(S3:U3),P3,"")</f>
        <v/>
      </c>
      <c r="DR2" s="18" t="str">
        <f>IF(COUNT(Y3:AA3),V3,"")</f>
        <v/>
      </c>
      <c r="DS2" s="18" t="str">
        <f>IF(COUNT(AE3:AG3),AB3,"")</f>
        <v>Mempraktikkan rangkaian tiga pola gerak dominan (bertumpu, bergantung, keseimbangan, berpindah/lokomotor, tolakan, putaran, ayunan, melayang, dan mendarat) dengan konsisten, tepat dan terkontrol dalam aktivitas senam</v>
      </c>
      <c r="DT2" s="18" t="str">
        <f>IF(COUNT(AK3:AM3),AH3,"")</f>
        <v>Mempraktikkan penggunaan variasi dan kombinasi gerak dasar rangkaian langkah dan ayunan lengan mengikuti irama (ketukan) tanpa/dengan musik dalam aktivitas gerak berirama</v>
      </c>
      <c r="DU2" s="18" t="str">
        <f>IF(COUNT(AQ3:AS3),AN3,"")</f>
        <v>Mempraktikkan keterampilan salah satu gaya renang dan dasar-dasar penyelamatan diri</v>
      </c>
      <c r="DV2" s="18" t="str">
        <f>IF(COUNT(AW3:AY3),AT3,"")</f>
        <v>Memaparkan perlunya pemeliharaan kebersihan alat reproduksi</v>
      </c>
      <c r="DW2" s="18" t="str">
        <f>IF(COUNT(BC3:BE3),AZ3,"")</f>
        <v/>
      </c>
      <c r="DX2" s="18" t="str">
        <f>IF(COUNT(BI3:BK3),BF3,"")</f>
        <v/>
      </c>
      <c r="DY2" s="18" t="str">
        <f>IF(COUNT(BO3:BQ3),BL3,"")</f>
        <v/>
      </c>
      <c r="DZ2" s="18" t="str">
        <f>IF(COUNT(BU3:BW3),BR3,"")</f>
        <v/>
      </c>
      <c r="EA2" s="18" t="str">
        <f>IF(COUNT(CA3:CC3),BX3,"")</f>
        <v/>
      </c>
      <c r="EB2" s="18" t="str">
        <f>IF(COUNT(CG3:CI3),CD3,"")</f>
        <v/>
      </c>
      <c r="EC2" s="18" t="str">
        <f>IF(COUNT(CM3:CO3),CJ3,"")</f>
        <v/>
      </c>
      <c r="ED2" s="20" t="s">
        <v>25</v>
      </c>
      <c r="EE2" s="20" t="s">
        <v>26</v>
      </c>
      <c r="EF2" s="20" t="s">
        <v>27</v>
      </c>
    </row>
    <row r="3" spans="1:136" ht="78.75" x14ac:dyDescent="0.25">
      <c r="A3" s="2">
        <v>1</v>
      </c>
      <c r="B3" s="3" t="str">
        <f t="shared" ref="B3:C32" ca="1" si="0">IFERROR(INDEX(Data_Siswa,ROW(B1),COLUMN(A3)),"")</f>
        <v>AHMAD FARIZI</v>
      </c>
      <c r="C3" s="3" t="str">
        <f t="shared" ca="1" si="0"/>
        <v>0087736464</v>
      </c>
      <c r="D3" s="4" t="s">
        <v>219</v>
      </c>
      <c r="E3" s="5">
        <v>100</v>
      </c>
      <c r="F3" s="5"/>
      <c r="G3" s="5"/>
      <c r="H3" s="5"/>
      <c r="I3" s="5"/>
      <c r="J3" s="4" t="s">
        <v>220</v>
      </c>
      <c r="K3" s="5">
        <v>100</v>
      </c>
      <c r="L3" s="5"/>
      <c r="M3" s="5"/>
      <c r="N3" s="5"/>
      <c r="O3" s="5"/>
      <c r="P3" s="4" t="s">
        <v>221</v>
      </c>
      <c r="Q3" s="5">
        <v>100</v>
      </c>
      <c r="R3" s="5"/>
      <c r="S3" s="5"/>
      <c r="T3" s="5"/>
      <c r="U3" s="5"/>
      <c r="V3" s="4" t="s">
        <v>222</v>
      </c>
      <c r="W3" s="5">
        <v>100</v>
      </c>
      <c r="X3" s="5"/>
      <c r="Y3" s="5"/>
      <c r="Z3" s="5"/>
      <c r="AA3" s="5"/>
      <c r="AB3" s="4" t="s">
        <v>223</v>
      </c>
      <c r="AC3" s="5"/>
      <c r="AD3" s="5"/>
      <c r="AE3" s="5"/>
      <c r="AF3" s="5">
        <v>100</v>
      </c>
      <c r="AG3" s="5"/>
      <c r="AH3" s="4" t="s">
        <v>224</v>
      </c>
      <c r="AI3" s="5"/>
      <c r="AJ3" s="5"/>
      <c r="AK3" s="5"/>
      <c r="AL3" s="5">
        <v>100</v>
      </c>
      <c r="AM3" s="5"/>
      <c r="AN3" s="6" t="s">
        <v>225</v>
      </c>
      <c r="AO3" s="5"/>
      <c r="AP3" s="5"/>
      <c r="AQ3" s="5"/>
      <c r="AR3" s="5">
        <v>60</v>
      </c>
      <c r="AS3" s="5"/>
      <c r="AT3" s="4" t="s">
        <v>226</v>
      </c>
      <c r="AU3" s="5"/>
      <c r="AV3" s="5"/>
      <c r="AW3" s="5"/>
      <c r="AX3" s="5">
        <v>90</v>
      </c>
      <c r="AY3" s="5"/>
      <c r="AZ3" s="4"/>
      <c r="BA3" s="5"/>
      <c r="BB3" s="5"/>
      <c r="BC3" s="5"/>
      <c r="BD3" s="5"/>
      <c r="BE3" s="5"/>
      <c r="BF3" s="4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6">
        <f>IFERROR(MAX(CQ3:CR3),"")</f>
        <v>100</v>
      </c>
      <c r="CQ3" s="10">
        <f>IFERROR(AVERAGEIF($D$2:$CO$2,CQ$2,$D3:$CO3),"")</f>
        <v>100</v>
      </c>
      <c r="CR3" s="10" t="str">
        <f t="shared" ref="CR3:CU18" si="1">IFERROR(AVERAGEIF($D$2:$CO$2,CR$2,$D3:$CO3),"")</f>
        <v/>
      </c>
      <c r="CS3" s="10" t="str">
        <f t="shared" si="1"/>
        <v/>
      </c>
      <c r="CT3" s="10">
        <f t="shared" si="1"/>
        <v>87.5</v>
      </c>
      <c r="CU3" s="10" t="str">
        <f t="shared" si="1"/>
        <v/>
      </c>
      <c r="CV3" s="21">
        <f>IF(COUNT(E3:F3),MAX(E3:F3),"")</f>
        <v>100</v>
      </c>
      <c r="CW3" s="21">
        <f>IF(COUNT(K3:L3),MAX(K3:L3),"")</f>
        <v>100</v>
      </c>
      <c r="CX3" s="22">
        <f>IF(COUNT(Q3:R3),MAX(Q3:R3),"")</f>
        <v>100</v>
      </c>
      <c r="CY3" s="22">
        <f>IF(COUNT(W3:X3),MAX(W3:X3),"")</f>
        <v>100</v>
      </c>
      <c r="CZ3" s="22" t="str">
        <f>IF(COUNT(AC3:AD3),MAX(AC3:AD3),"")</f>
        <v/>
      </c>
      <c r="DA3" s="23" t="str">
        <f>IF(COUNT(AI3:AJ3),MAX(AI3:AJ3),"")</f>
        <v/>
      </c>
      <c r="DB3" s="23" t="str">
        <f>IF(COUNT(AO3:AP3),MAX(AO3:AP3),"")</f>
        <v/>
      </c>
      <c r="DC3" s="23" t="str">
        <f>IF(COUNT(AU3:AV3),MAX(AU3:AV3),"")</f>
        <v/>
      </c>
      <c r="DD3" s="23" t="str">
        <f>IF(COUNT(BA3:BB3),MAX(BA3:BB3),"")</f>
        <v/>
      </c>
      <c r="DE3" s="23" t="str">
        <f>IF(COUNT(BG3:BH3),MAX(BG3:BH3),"")</f>
        <v/>
      </c>
      <c r="DF3" s="23" t="str">
        <f>IF(COUNT(BM3:BN3),MAX(BM3:BN3),"")</f>
        <v/>
      </c>
      <c r="DG3" s="23" t="str">
        <f>IF(COUNT(BS3:BT3),MAX(BS3:BT3),"")</f>
        <v/>
      </c>
      <c r="DH3" s="23" t="str">
        <f>IF(COUNT(BY3:BZ3),MAX(BY3:BZ3),"")</f>
        <v/>
      </c>
      <c r="DI3" s="23" t="str">
        <f>IF(COUNT(CE3:CF3),MAX(CE3:CF3),"")</f>
        <v/>
      </c>
      <c r="DJ3" s="23" t="str">
        <f>IF(COUNT(CK3:CL3),MAX(CK3:CL3),"")</f>
        <v/>
      </c>
      <c r="DK3" s="23" t="str">
        <f>IFERROR(INDEX($CV$2:$DJ$2,,MATCH(MAX($CV3:$DJ3),$CV3:$DJ3,0)),"")</f>
        <v>Memahami rangkaian tiga pola gerak dominan (bertumpu, bergantung, keseimbangan, berpindah/lokomotor, tolakan, putaran, ayunan, melayang, dan mendarat) dengan konsisten, tepat dan terkontrol dalam aktivitas senam</v>
      </c>
      <c r="DL3" s="23" t="str">
        <f>IFERROR(INDEX($CV$2:$DJ$2,,MATCH(MIN($CV3:$DJ3),$CV3:$DJ3,0)),"")</f>
        <v>Memahami rangkaian tiga pola gerak dominan (bertumpu, bergantung, keseimbangan, berpindah/lokomotor, tolakan, putaran, ayunan, melayang, dan mendarat) dengan konsisten, tepat dan terkontrol dalam aktivitas senam</v>
      </c>
      <c r="DM3" s="31" t="str">
        <f>IF(DK3="","",LOOKUP(MAX($CV3:$DJ3),KKM!$C$11:$C$14,KKM!$E$11:$E$14)&amp;" "&amp;PJOK!DK3&amp;"; "&amp;LOOKUP(MIN(PJOK!CV3:DJ3),KKM!$C$11:$C$14,KKM!$E$11:$E$14)&amp;" "&amp;PJOK!DL3)</f>
        <v>Memiliki kemampuan yang sangat baik dalam  Memahami rangkaian tiga pola gerak dominan (bertumpu, bergantung, keseimbangan, berpindah/lokomotor, tolakan, putaran, ayunan, melayang, dan mendarat) dengan konsisten, tepat dan terkontrol dalam aktivitas senam; Memiliki kemampuan yang sangat baik dalam  Memahami rangkaian tiga pola gerak dominan (bertumpu, bergantung, keseimbangan, berpindah/lokomotor, tolakan, putaran, ayunan, melayang, dan mendarat) dengan konsisten, tepat dan terkontrol dalam aktivitas senam</v>
      </c>
      <c r="DO3" s="9" t="str">
        <f>IF(COUNT(G3:I3),AVERAGE(G3:I3),"")</f>
        <v/>
      </c>
      <c r="DP3" s="9" t="str">
        <f>IF(DP$2="","",AVERAGE(M3:O3))</f>
        <v/>
      </c>
      <c r="DQ3" s="9" t="str">
        <f>IF(DQ$2="","",AVERAGE(S3:U3))</f>
        <v/>
      </c>
      <c r="DR3" s="9" t="str">
        <f>IF(DR$2="","",AVERAGE(Y3:AA3))</f>
        <v/>
      </c>
      <c r="DS3" s="9">
        <f>IF(DS$2="","",AVERAGE(AE3:AG3))</f>
        <v>100</v>
      </c>
      <c r="DT3" s="9">
        <f>IF(DT$2="","",IFERROR(AVERAGE(AK3:AM3),""))</f>
        <v>100</v>
      </c>
      <c r="DU3" s="9">
        <f>IF(DU$2="","",IFERROR(AVERAGE(AQ3:AS3),""))</f>
        <v>60</v>
      </c>
      <c r="DV3" s="9">
        <f>IF(DV$2="","",IFERROR(AVERAGE(AW3:AY3),""))</f>
        <v>90</v>
      </c>
      <c r="DW3" s="9" t="str">
        <f>IFERROR(AVERAGE(BC3:BE3),"")</f>
        <v/>
      </c>
      <c r="DX3" s="9" t="str">
        <f>IFERROR(AVERAGE(BI3:BK3),"")</f>
        <v/>
      </c>
      <c r="DY3" s="9" t="str">
        <f>IFERROR(AVERAGE(BO3:BQ3),"")</f>
        <v/>
      </c>
      <c r="DZ3" s="9" t="str">
        <f>IFERROR(AVERAGE(BU3:BW3),"")</f>
        <v/>
      </c>
      <c r="EA3" s="9" t="str">
        <f>IFERROR(AVERAGE(CA3:CC3),"")</f>
        <v/>
      </c>
      <c r="EB3" s="9" t="str">
        <f>IFERROR(AVERAGE(CG3:CI3),"")</f>
        <v/>
      </c>
      <c r="EC3" s="9" t="str">
        <f>IFERROR(AVERAGE(CM3:CO3),"")</f>
        <v/>
      </c>
      <c r="ED3" s="9" t="str">
        <f>IFERROR(INDEX($DO$2:$EC$2,,MATCH(MAX($DO3:$EC3),$DO3:$EC3,0)),"")</f>
        <v>Mempraktikkan rangkaian tiga pola gerak dominan (bertumpu, bergantung, keseimbangan, berpindah/lokomotor, tolakan, putaran, ayunan, melayang, dan mendarat) dengan konsisten, tepat dan terkontrol dalam aktivitas senam</v>
      </c>
      <c r="EE3" s="9" t="str">
        <f>IFERROR(INDEX($DO$2:$EC$2,,MATCH(MIN($DO3:$EC3),$DO3:$EC3,0)),"")</f>
        <v>Mempraktikkan keterampilan salah satu gaya renang dan dasar-dasar penyelamatan diri</v>
      </c>
      <c r="EF3" s="31" t="str">
        <f>IFERROR(LOOKUP(MAX($DO3:$EC3),KKM!$C$11:$C$14,KKM!$F$11:$F$14),"")&amp;PJOK!ED3&amp;"; "&amp;IFERROR(LOOKUP(MIN($DO3:$EC3),KKM!$C$11:$C$14,KKM!$F$11:$F$14),"")&amp;PJOK!EE3</f>
        <v>Sangat terampil dalam Mempraktikkan rangkaian tiga pola gerak dominan (bertumpu, bergantung, keseimbangan, berpindah/lokomotor, tolakan, putaran, ayunan, melayang, dan mendarat) dengan konsisten, tepat dan terkontrol dalam aktivitas senam; Perlu peningkatan pada Mempraktikkan keterampilan salah satu gaya renang dan dasar-dasar penyelamatan diri</v>
      </c>
    </row>
    <row r="4" spans="1:136" ht="78.75" x14ac:dyDescent="0.25">
      <c r="A4" s="2">
        <v>2</v>
      </c>
      <c r="B4" s="3" t="str">
        <f t="shared" ca="1" si="0"/>
        <v>ALI BIKRIH</v>
      </c>
      <c r="C4" s="3" t="str">
        <f t="shared" ca="1" si="0"/>
        <v>0096718446</v>
      </c>
      <c r="D4" s="4" t="s">
        <v>219</v>
      </c>
      <c r="E4" s="5">
        <v>100</v>
      </c>
      <c r="F4" s="5"/>
      <c r="G4" s="5"/>
      <c r="H4" s="5"/>
      <c r="I4" s="5"/>
      <c r="J4" s="4" t="s">
        <v>220</v>
      </c>
      <c r="K4" s="5">
        <v>100</v>
      </c>
      <c r="L4" s="5"/>
      <c r="M4" s="5"/>
      <c r="N4" s="5"/>
      <c r="O4" s="5"/>
      <c r="P4" s="4" t="s">
        <v>221</v>
      </c>
      <c r="Q4" s="5">
        <v>100</v>
      </c>
      <c r="R4" s="5"/>
      <c r="S4" s="5"/>
      <c r="T4" s="5"/>
      <c r="U4" s="5"/>
      <c r="V4" s="4" t="s">
        <v>222</v>
      </c>
      <c r="W4" s="5">
        <v>100</v>
      </c>
      <c r="X4" s="5"/>
      <c r="Y4" s="5"/>
      <c r="Z4" s="5"/>
      <c r="AA4" s="5"/>
      <c r="AB4" s="4" t="s">
        <v>223</v>
      </c>
      <c r="AC4" s="5"/>
      <c r="AD4" s="5"/>
      <c r="AE4" s="5"/>
      <c r="AF4" s="5">
        <v>100</v>
      </c>
      <c r="AG4" s="5"/>
      <c r="AH4" s="4" t="s">
        <v>224</v>
      </c>
      <c r="AI4" s="5"/>
      <c r="AJ4" s="5"/>
      <c r="AK4" s="5"/>
      <c r="AL4" s="5">
        <v>100</v>
      </c>
      <c r="AM4" s="5"/>
      <c r="AN4" s="6" t="s">
        <v>225</v>
      </c>
      <c r="AO4" s="5"/>
      <c r="AP4" s="5"/>
      <c r="AQ4" s="5"/>
      <c r="AR4" s="5">
        <v>60</v>
      </c>
      <c r="AS4" s="5"/>
      <c r="AT4" s="4" t="s">
        <v>226</v>
      </c>
      <c r="AU4" s="5"/>
      <c r="AV4" s="5"/>
      <c r="AW4" s="5"/>
      <c r="AX4" s="5">
        <v>90</v>
      </c>
      <c r="AY4" s="5"/>
      <c r="AZ4" s="4"/>
      <c r="BA4" s="5"/>
      <c r="BB4" s="5"/>
      <c r="BC4" s="5"/>
      <c r="BD4" s="5"/>
      <c r="BE4" s="5"/>
      <c r="BF4" s="4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6">
        <f t="shared" ref="CP4:CP32" si="2">IFERROR(MAX(CQ4:CR4),"")</f>
        <v>100</v>
      </c>
      <c r="CQ4" s="10">
        <f t="shared" ref="CQ4:CU26" si="3">IFERROR(AVERAGEIF($D$2:$CO$2,CQ$2,$D4:$CO4),"")</f>
        <v>100</v>
      </c>
      <c r="CR4" s="10" t="str">
        <f t="shared" si="1"/>
        <v/>
      </c>
      <c r="CS4" s="10" t="str">
        <f t="shared" si="1"/>
        <v/>
      </c>
      <c r="CT4" s="10">
        <f t="shared" si="1"/>
        <v>87.5</v>
      </c>
      <c r="CU4" s="10" t="str">
        <f t="shared" si="1"/>
        <v/>
      </c>
      <c r="CV4" s="21">
        <f t="shared" ref="CV4:CV32" si="4">IF(COUNT(E4:F4),MAX(E4:F4),"")</f>
        <v>100</v>
      </c>
      <c r="CW4" s="21">
        <f t="shared" ref="CW4:CW32" si="5">IF(COUNT(K4:L4),MAX(K4:L4),"")</f>
        <v>100</v>
      </c>
      <c r="CX4" s="22">
        <f t="shared" ref="CX4:CX32" si="6">IF(COUNT(Q4:R4),MAX(Q4:R4),"")</f>
        <v>100</v>
      </c>
      <c r="CY4" s="22">
        <f t="shared" ref="CY4:CY32" si="7">IF(COUNT(W4:X4),MAX(W4:X4),"")</f>
        <v>100</v>
      </c>
      <c r="CZ4" s="22" t="str">
        <f t="shared" ref="CZ4:CZ32" si="8">IF(COUNT(AC4:AD4),MAX(AC4:AD4),"")</f>
        <v/>
      </c>
      <c r="DA4" s="23" t="str">
        <f t="shared" ref="DA4:DA32" si="9">IF(COUNT(AI4:AJ4),MAX(AI4:AJ4),"")</f>
        <v/>
      </c>
      <c r="DB4" s="23" t="str">
        <f t="shared" ref="DB4:DB32" si="10">IF(COUNT(AO4:AP4),MAX(AO4:AP4),"")</f>
        <v/>
      </c>
      <c r="DC4" s="23" t="str">
        <f t="shared" ref="DC4:DC32" si="11">IF(COUNT(AU4:AV4),MAX(AU4:AV4),"")</f>
        <v/>
      </c>
      <c r="DD4" s="23" t="str">
        <f t="shared" ref="DD4:DD32" si="12">IF(COUNT(BA4:BB4),MAX(BA4:BB4),"")</f>
        <v/>
      </c>
      <c r="DE4" s="23" t="str">
        <f t="shared" ref="DE4:DE32" si="13">IF(COUNT(BG4:BH4),MAX(BG4:BH4),"")</f>
        <v/>
      </c>
      <c r="DF4" s="23" t="str">
        <f t="shared" ref="DF4:DF32" si="14">IF(COUNT(BM4:BN4),MAX(BM4:BN4),"")</f>
        <v/>
      </c>
      <c r="DG4" s="23" t="str">
        <f t="shared" ref="DG4:DG32" si="15">IF(COUNT(BS4:BT4),MAX(BS4:BT4),"")</f>
        <v/>
      </c>
      <c r="DH4" s="23" t="str">
        <f t="shared" ref="DH4:DH32" si="16">IF(COUNT(BY4:BZ4),MAX(BY4:BZ4),"")</f>
        <v/>
      </c>
      <c r="DI4" s="23" t="str">
        <f t="shared" ref="DI4:DI32" si="17">IF(COUNT(CE4:CF4),MAX(CE4:CF4),"")</f>
        <v/>
      </c>
      <c r="DJ4" s="23" t="str">
        <f t="shared" ref="DJ4:DJ32" si="18">IF(COUNT(CK4:CL4),MAX(CK4:CL4),"")</f>
        <v/>
      </c>
      <c r="DK4" s="23" t="str">
        <f t="shared" ref="DK4:DK32" si="19">IFERROR(INDEX($CV$2:$DJ$2,,MATCH(MAX($CV4:$DJ4),$CV4:$DJ4,0)),"")</f>
        <v>Memahami rangkaian tiga pola gerak dominan (bertumpu, bergantung, keseimbangan, berpindah/lokomotor, tolakan, putaran, ayunan, melayang, dan mendarat) dengan konsisten, tepat dan terkontrol dalam aktivitas senam</v>
      </c>
      <c r="DL4" s="23" t="str">
        <f t="shared" ref="DL4:DL32" si="20">IFERROR(INDEX($CV$2:$DJ$2,,MATCH(MIN($CV4:$DJ4),$CV4:$DJ4,0)),"")</f>
        <v>Memahami rangkaian tiga pola gerak dominan (bertumpu, bergantung, keseimbangan, berpindah/lokomotor, tolakan, putaran, ayunan, melayang, dan mendarat) dengan konsisten, tepat dan terkontrol dalam aktivitas senam</v>
      </c>
      <c r="DM4" s="31" t="str">
        <f>IF(DK4="","",LOOKUP(MAX($CV4:$DJ4),KKM!$C$11:$C$14,KKM!$E$11:$E$14)&amp;" "&amp;PJOK!DK4&amp;"; "&amp;LOOKUP(MIN(PJOK!CV4:DJ4),KKM!$C$11:$C$14,KKM!$E$11:$E$14)&amp;" "&amp;PJOK!DL4)</f>
        <v>Memiliki kemampuan yang sangat baik dalam  Memahami rangkaian tiga pola gerak dominan (bertumpu, bergantung, keseimbangan, berpindah/lokomotor, tolakan, putaran, ayunan, melayang, dan mendarat) dengan konsisten, tepat dan terkontrol dalam aktivitas senam; Memiliki kemampuan yang sangat baik dalam  Memahami rangkaian tiga pola gerak dominan (bertumpu, bergantung, keseimbangan, berpindah/lokomotor, tolakan, putaran, ayunan, melayang, dan mendarat) dengan konsisten, tepat dan terkontrol dalam aktivitas senam</v>
      </c>
      <c r="DO4" s="9" t="str">
        <f t="shared" ref="DO4:DO32" si="21">IF(COUNT(G4:I4),AVERAGE(G4:I4),"")</f>
        <v/>
      </c>
      <c r="DP4" s="9" t="str">
        <f t="shared" ref="DP4:DP32" si="22">IF(DP$2="","",AVERAGE(M4:O4))</f>
        <v/>
      </c>
      <c r="DQ4" s="9" t="str">
        <f t="shared" ref="DQ4:DQ32" si="23">IF(DQ$2="","",AVERAGE(S4:U4))</f>
        <v/>
      </c>
      <c r="DR4" s="9" t="str">
        <f t="shared" ref="DR4:DR32" si="24">IF(DR$2="","",AVERAGE(Y4:AA4))</f>
        <v/>
      </c>
      <c r="DS4" s="9">
        <f t="shared" ref="DS4:DS32" si="25">IF(DS$2="","",AVERAGE(AE4:AG4))</f>
        <v>100</v>
      </c>
      <c r="DT4" s="9">
        <f t="shared" ref="DT4:DT32" si="26">IF(DT$2="","",IFERROR(AVERAGE(AK4:AM4),""))</f>
        <v>100</v>
      </c>
      <c r="DU4" s="9">
        <f t="shared" ref="DU4:DU32" si="27">IF(DU$2="","",IFERROR(AVERAGE(AQ4:AS4),""))</f>
        <v>60</v>
      </c>
      <c r="DV4" s="9">
        <f t="shared" ref="DV4:DV32" si="28">IF(DV$2="","",IFERROR(AVERAGE(AW4:AY4),""))</f>
        <v>90</v>
      </c>
      <c r="DW4" s="9" t="str">
        <f t="shared" ref="DW4:DW32" si="29">IFERROR(AVERAGE(BC4:BE4),"")</f>
        <v/>
      </c>
      <c r="DX4" s="9" t="str">
        <f t="shared" ref="DX4:DX32" si="30">IFERROR(AVERAGE(BI4:BK4),"")</f>
        <v/>
      </c>
      <c r="DY4" s="9" t="str">
        <f t="shared" ref="DY4:DY32" si="31">IFERROR(AVERAGE(BO4:BQ4),"")</f>
        <v/>
      </c>
      <c r="DZ4" s="9" t="str">
        <f t="shared" ref="DZ4:DZ32" si="32">IFERROR(AVERAGE(BU4:BW4),"")</f>
        <v/>
      </c>
      <c r="EA4" s="9" t="str">
        <f t="shared" ref="EA4:EA32" si="33">IFERROR(AVERAGE(CA4:CC4),"")</f>
        <v/>
      </c>
      <c r="EB4" s="9" t="str">
        <f t="shared" ref="EB4:EB32" si="34">IFERROR(AVERAGE(CG4:CI4),"")</f>
        <v/>
      </c>
      <c r="EC4" s="9" t="str">
        <f t="shared" ref="EC4:EC32" si="35">IFERROR(AVERAGE(CM4:CO4),"")</f>
        <v/>
      </c>
      <c r="ED4" s="9" t="str">
        <f t="shared" ref="ED4:ED32" si="36">IFERROR(INDEX($DO$2:$EC$2,,MATCH(MAX($DO4:$EC4),$DO4:$EC4,0)),"")</f>
        <v>Mempraktikkan rangkaian tiga pola gerak dominan (bertumpu, bergantung, keseimbangan, berpindah/lokomotor, tolakan, putaran, ayunan, melayang, dan mendarat) dengan konsisten, tepat dan terkontrol dalam aktivitas senam</v>
      </c>
      <c r="EE4" s="9" t="str">
        <f t="shared" ref="EE4:EE32" si="37">IFERROR(INDEX($DO$2:$EC$2,,MATCH(MIN($DO4:$EC4),$DO4:$EC4,0)),"")</f>
        <v>Mempraktikkan keterampilan salah satu gaya renang dan dasar-dasar penyelamatan diri</v>
      </c>
      <c r="EF4" s="31" t="str">
        <f>IFERROR(LOOKUP(MAX($DO4:$EC4),KKM!$C$11:$C$14,KKM!$F$11:$F$14),"")&amp;PJOK!ED4&amp;"; "&amp;IFERROR(LOOKUP(MIN($DO4:$EC4),KKM!$C$11:$C$14,KKM!$F$11:$F$14),"")&amp;PJOK!EE4</f>
        <v>Sangat terampil dalam Mempraktikkan rangkaian tiga pola gerak dominan (bertumpu, bergantung, keseimbangan, berpindah/lokomotor, tolakan, putaran, ayunan, melayang, dan mendarat) dengan konsisten, tepat dan terkontrol dalam aktivitas senam; Perlu peningkatan pada Mempraktikkan keterampilan salah satu gaya renang dan dasar-dasar penyelamatan diri</v>
      </c>
    </row>
    <row r="5" spans="1:136" ht="78.75" x14ac:dyDescent="0.25">
      <c r="A5" s="2">
        <v>3</v>
      </c>
      <c r="B5" s="3" t="str">
        <f t="shared" ca="1" si="0"/>
        <v>ANIES KALEELA</v>
      </c>
      <c r="C5" s="3" t="str">
        <f t="shared" ca="1" si="0"/>
        <v>0084872709</v>
      </c>
      <c r="D5" s="4" t="s">
        <v>219</v>
      </c>
      <c r="E5" s="5">
        <v>100</v>
      </c>
      <c r="F5" s="5"/>
      <c r="G5" s="5"/>
      <c r="H5" s="5"/>
      <c r="I5" s="5"/>
      <c r="J5" s="4" t="s">
        <v>220</v>
      </c>
      <c r="K5" s="5">
        <v>100</v>
      </c>
      <c r="L5" s="5"/>
      <c r="M5" s="5"/>
      <c r="N5" s="5"/>
      <c r="O5" s="5"/>
      <c r="P5" s="4" t="s">
        <v>221</v>
      </c>
      <c r="Q5" s="5">
        <v>100</v>
      </c>
      <c r="R5" s="5"/>
      <c r="S5" s="5"/>
      <c r="T5" s="5"/>
      <c r="U5" s="5"/>
      <c r="V5" s="4" t="s">
        <v>222</v>
      </c>
      <c r="W5" s="5">
        <v>100</v>
      </c>
      <c r="X5" s="5"/>
      <c r="Y5" s="5"/>
      <c r="Z5" s="5"/>
      <c r="AA5" s="5"/>
      <c r="AB5" s="4" t="s">
        <v>223</v>
      </c>
      <c r="AC5" s="5"/>
      <c r="AD5" s="5"/>
      <c r="AE5" s="5"/>
      <c r="AF5" s="5">
        <v>100</v>
      </c>
      <c r="AG5" s="5"/>
      <c r="AH5" s="4" t="s">
        <v>224</v>
      </c>
      <c r="AI5" s="5"/>
      <c r="AJ5" s="5"/>
      <c r="AK5" s="5"/>
      <c r="AL5" s="5">
        <v>100</v>
      </c>
      <c r="AM5" s="5"/>
      <c r="AN5" s="6" t="s">
        <v>225</v>
      </c>
      <c r="AO5" s="5"/>
      <c r="AP5" s="5"/>
      <c r="AQ5" s="5"/>
      <c r="AR5" s="5">
        <v>60</v>
      </c>
      <c r="AS5" s="5"/>
      <c r="AT5" s="4" t="s">
        <v>226</v>
      </c>
      <c r="AU5" s="5"/>
      <c r="AV5" s="5"/>
      <c r="AW5" s="5"/>
      <c r="AX5" s="5">
        <v>90</v>
      </c>
      <c r="AY5" s="5"/>
      <c r="AZ5" s="4"/>
      <c r="BA5" s="5"/>
      <c r="BB5" s="5"/>
      <c r="BC5" s="5"/>
      <c r="BD5" s="5"/>
      <c r="BE5" s="5"/>
      <c r="BF5" s="4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6">
        <f t="shared" si="2"/>
        <v>100</v>
      </c>
      <c r="CQ5" s="10">
        <f t="shared" si="3"/>
        <v>100</v>
      </c>
      <c r="CR5" s="10" t="str">
        <f t="shared" si="1"/>
        <v/>
      </c>
      <c r="CS5" s="10" t="str">
        <f t="shared" si="1"/>
        <v/>
      </c>
      <c r="CT5" s="10">
        <f t="shared" si="1"/>
        <v>87.5</v>
      </c>
      <c r="CU5" s="10" t="str">
        <f t="shared" si="1"/>
        <v/>
      </c>
      <c r="CV5" s="21">
        <f t="shared" si="4"/>
        <v>100</v>
      </c>
      <c r="CW5" s="21">
        <f t="shared" si="5"/>
        <v>100</v>
      </c>
      <c r="CX5" s="22">
        <f t="shared" si="6"/>
        <v>100</v>
      </c>
      <c r="CY5" s="22">
        <f t="shared" si="7"/>
        <v>100</v>
      </c>
      <c r="CZ5" s="22" t="str">
        <f t="shared" si="8"/>
        <v/>
      </c>
      <c r="DA5" s="23" t="str">
        <f t="shared" si="9"/>
        <v/>
      </c>
      <c r="DB5" s="23" t="str">
        <f t="shared" si="10"/>
        <v/>
      </c>
      <c r="DC5" s="23" t="str">
        <f t="shared" si="11"/>
        <v/>
      </c>
      <c r="DD5" s="23" t="str">
        <f t="shared" si="12"/>
        <v/>
      </c>
      <c r="DE5" s="23" t="str">
        <f t="shared" si="13"/>
        <v/>
      </c>
      <c r="DF5" s="23" t="str">
        <f t="shared" si="14"/>
        <v/>
      </c>
      <c r="DG5" s="23" t="str">
        <f t="shared" si="15"/>
        <v/>
      </c>
      <c r="DH5" s="23" t="str">
        <f t="shared" si="16"/>
        <v/>
      </c>
      <c r="DI5" s="23" t="str">
        <f t="shared" si="17"/>
        <v/>
      </c>
      <c r="DJ5" s="23" t="str">
        <f t="shared" si="18"/>
        <v/>
      </c>
      <c r="DK5" s="23" t="str">
        <f t="shared" si="19"/>
        <v>Memahami rangkaian tiga pola gerak dominan (bertumpu, bergantung, keseimbangan, berpindah/lokomotor, tolakan, putaran, ayunan, melayang, dan mendarat) dengan konsisten, tepat dan terkontrol dalam aktivitas senam</v>
      </c>
      <c r="DL5" s="23" t="str">
        <f t="shared" si="20"/>
        <v>Memahami rangkaian tiga pola gerak dominan (bertumpu, bergantung, keseimbangan, berpindah/lokomotor, tolakan, putaran, ayunan, melayang, dan mendarat) dengan konsisten, tepat dan terkontrol dalam aktivitas senam</v>
      </c>
      <c r="DM5" s="31" t="str">
        <f>IF(DK5="","",LOOKUP(MAX($CV5:$DJ5),KKM!$C$11:$C$14,KKM!$E$11:$E$14)&amp;" "&amp;PJOK!DK5&amp;"; "&amp;LOOKUP(MIN(PJOK!CV5:DJ5),KKM!$C$11:$C$14,KKM!$E$11:$E$14)&amp;" "&amp;PJOK!DL5)</f>
        <v>Memiliki kemampuan yang sangat baik dalam  Memahami rangkaian tiga pola gerak dominan (bertumpu, bergantung, keseimbangan, berpindah/lokomotor, tolakan, putaran, ayunan, melayang, dan mendarat) dengan konsisten, tepat dan terkontrol dalam aktivitas senam; Memiliki kemampuan yang sangat baik dalam  Memahami rangkaian tiga pola gerak dominan (bertumpu, bergantung, keseimbangan, berpindah/lokomotor, tolakan, putaran, ayunan, melayang, dan mendarat) dengan konsisten, tepat dan terkontrol dalam aktivitas senam</v>
      </c>
      <c r="DO5" s="9" t="str">
        <f t="shared" si="21"/>
        <v/>
      </c>
      <c r="DP5" s="9" t="str">
        <f t="shared" si="22"/>
        <v/>
      </c>
      <c r="DQ5" s="9" t="str">
        <f t="shared" si="23"/>
        <v/>
      </c>
      <c r="DR5" s="9" t="str">
        <f t="shared" si="24"/>
        <v/>
      </c>
      <c r="DS5" s="9">
        <f t="shared" si="25"/>
        <v>100</v>
      </c>
      <c r="DT5" s="9">
        <f t="shared" si="26"/>
        <v>100</v>
      </c>
      <c r="DU5" s="9">
        <f t="shared" si="27"/>
        <v>60</v>
      </c>
      <c r="DV5" s="9">
        <f t="shared" si="28"/>
        <v>90</v>
      </c>
      <c r="DW5" s="9" t="str">
        <f t="shared" si="29"/>
        <v/>
      </c>
      <c r="DX5" s="9" t="str">
        <f t="shared" si="30"/>
        <v/>
      </c>
      <c r="DY5" s="9" t="str">
        <f t="shared" si="31"/>
        <v/>
      </c>
      <c r="DZ5" s="9" t="str">
        <f t="shared" si="32"/>
        <v/>
      </c>
      <c r="EA5" s="9" t="str">
        <f t="shared" si="33"/>
        <v/>
      </c>
      <c r="EB5" s="9" t="str">
        <f t="shared" si="34"/>
        <v/>
      </c>
      <c r="EC5" s="9" t="str">
        <f t="shared" si="35"/>
        <v/>
      </c>
      <c r="ED5" s="9" t="str">
        <f t="shared" si="36"/>
        <v>Mempraktikkan rangkaian tiga pola gerak dominan (bertumpu, bergantung, keseimbangan, berpindah/lokomotor, tolakan, putaran, ayunan, melayang, dan mendarat) dengan konsisten, tepat dan terkontrol dalam aktivitas senam</v>
      </c>
      <c r="EE5" s="9" t="str">
        <f t="shared" si="37"/>
        <v>Mempraktikkan keterampilan salah satu gaya renang dan dasar-dasar penyelamatan diri</v>
      </c>
      <c r="EF5" s="31" t="str">
        <f>IFERROR(LOOKUP(MAX($DO5:$EC5),KKM!$C$11:$C$14,KKM!$F$11:$F$14),"")&amp;PJOK!ED5&amp;"; "&amp;IFERROR(LOOKUP(MIN($DO5:$EC5),KKM!$C$11:$C$14,KKM!$F$11:$F$14),"")&amp;PJOK!EE5</f>
        <v>Sangat terampil dalam Mempraktikkan rangkaian tiga pola gerak dominan (bertumpu, bergantung, keseimbangan, berpindah/lokomotor, tolakan, putaran, ayunan, melayang, dan mendarat) dengan konsisten, tepat dan terkontrol dalam aktivitas senam; Perlu peningkatan pada Mempraktikkan keterampilan salah satu gaya renang dan dasar-dasar penyelamatan diri</v>
      </c>
    </row>
    <row r="6" spans="1:136" ht="78.75" x14ac:dyDescent="0.25">
      <c r="A6" s="2">
        <v>4</v>
      </c>
      <c r="B6" s="3" t="str">
        <f t="shared" ca="1" si="0"/>
        <v>DEDI</v>
      </c>
      <c r="C6" s="3" t="str">
        <f t="shared" ca="1" si="0"/>
        <v>0077915208</v>
      </c>
      <c r="D6" s="4" t="s">
        <v>219</v>
      </c>
      <c r="E6" s="5">
        <v>100</v>
      </c>
      <c r="F6" s="5"/>
      <c r="G6" s="5"/>
      <c r="H6" s="5"/>
      <c r="I6" s="5"/>
      <c r="J6" s="4" t="s">
        <v>220</v>
      </c>
      <c r="K6" s="5">
        <v>100</v>
      </c>
      <c r="L6" s="5"/>
      <c r="M6" s="5"/>
      <c r="N6" s="5"/>
      <c r="O6" s="5"/>
      <c r="P6" s="4" t="s">
        <v>221</v>
      </c>
      <c r="Q6" s="5">
        <v>100</v>
      </c>
      <c r="R6" s="5"/>
      <c r="S6" s="5"/>
      <c r="T6" s="5"/>
      <c r="U6" s="5"/>
      <c r="V6" s="4" t="s">
        <v>222</v>
      </c>
      <c r="W6" s="5">
        <v>100</v>
      </c>
      <c r="X6" s="5"/>
      <c r="Y6" s="5"/>
      <c r="Z6" s="5"/>
      <c r="AA6" s="5"/>
      <c r="AB6" s="4" t="s">
        <v>223</v>
      </c>
      <c r="AC6" s="5"/>
      <c r="AD6" s="5"/>
      <c r="AE6" s="5"/>
      <c r="AF6" s="5">
        <v>100</v>
      </c>
      <c r="AG6" s="5"/>
      <c r="AH6" s="4" t="s">
        <v>224</v>
      </c>
      <c r="AI6" s="5"/>
      <c r="AJ6" s="5"/>
      <c r="AK6" s="5"/>
      <c r="AL6" s="5">
        <v>100</v>
      </c>
      <c r="AM6" s="5"/>
      <c r="AN6" s="6" t="s">
        <v>225</v>
      </c>
      <c r="AO6" s="5"/>
      <c r="AP6" s="5"/>
      <c r="AQ6" s="5"/>
      <c r="AR6" s="5">
        <v>60</v>
      </c>
      <c r="AS6" s="5"/>
      <c r="AT6" s="4" t="s">
        <v>226</v>
      </c>
      <c r="AU6" s="5"/>
      <c r="AV6" s="5"/>
      <c r="AW6" s="5"/>
      <c r="AX6" s="5">
        <v>90</v>
      </c>
      <c r="AY6" s="5"/>
      <c r="AZ6" s="4"/>
      <c r="BA6" s="5"/>
      <c r="BB6" s="5"/>
      <c r="BC6" s="5"/>
      <c r="BD6" s="5"/>
      <c r="BE6" s="5"/>
      <c r="BF6" s="4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6">
        <f t="shared" si="2"/>
        <v>100</v>
      </c>
      <c r="CQ6" s="10">
        <f t="shared" si="3"/>
        <v>100</v>
      </c>
      <c r="CR6" s="10" t="str">
        <f t="shared" si="1"/>
        <v/>
      </c>
      <c r="CS6" s="10" t="str">
        <f t="shared" si="1"/>
        <v/>
      </c>
      <c r="CT6" s="10">
        <f t="shared" si="1"/>
        <v>87.5</v>
      </c>
      <c r="CU6" s="10" t="str">
        <f t="shared" si="1"/>
        <v/>
      </c>
      <c r="CV6" s="21">
        <f t="shared" si="4"/>
        <v>100</v>
      </c>
      <c r="CW6" s="21">
        <f t="shared" si="5"/>
        <v>100</v>
      </c>
      <c r="CX6" s="22">
        <f t="shared" si="6"/>
        <v>100</v>
      </c>
      <c r="CY6" s="22">
        <f t="shared" si="7"/>
        <v>100</v>
      </c>
      <c r="CZ6" s="22" t="str">
        <f t="shared" si="8"/>
        <v/>
      </c>
      <c r="DA6" s="23" t="str">
        <f t="shared" si="9"/>
        <v/>
      </c>
      <c r="DB6" s="23" t="str">
        <f t="shared" si="10"/>
        <v/>
      </c>
      <c r="DC6" s="23" t="str">
        <f t="shared" si="11"/>
        <v/>
      </c>
      <c r="DD6" s="23" t="str">
        <f t="shared" si="12"/>
        <v/>
      </c>
      <c r="DE6" s="23" t="str">
        <f t="shared" si="13"/>
        <v/>
      </c>
      <c r="DF6" s="23" t="str">
        <f t="shared" si="14"/>
        <v/>
      </c>
      <c r="DG6" s="23" t="str">
        <f t="shared" si="15"/>
        <v/>
      </c>
      <c r="DH6" s="23" t="str">
        <f t="shared" si="16"/>
        <v/>
      </c>
      <c r="DI6" s="23" t="str">
        <f t="shared" si="17"/>
        <v/>
      </c>
      <c r="DJ6" s="23" t="str">
        <f t="shared" si="18"/>
        <v/>
      </c>
      <c r="DK6" s="23" t="str">
        <f t="shared" si="19"/>
        <v>Memahami rangkaian tiga pola gerak dominan (bertumpu, bergantung, keseimbangan, berpindah/lokomotor, tolakan, putaran, ayunan, melayang, dan mendarat) dengan konsisten, tepat dan terkontrol dalam aktivitas senam</v>
      </c>
      <c r="DL6" s="23" t="str">
        <f t="shared" si="20"/>
        <v>Memahami rangkaian tiga pola gerak dominan (bertumpu, bergantung, keseimbangan, berpindah/lokomotor, tolakan, putaran, ayunan, melayang, dan mendarat) dengan konsisten, tepat dan terkontrol dalam aktivitas senam</v>
      </c>
      <c r="DM6" s="31" t="str">
        <f>IF(DK6="","",LOOKUP(MAX($CV6:$DJ6),KKM!$C$11:$C$14,KKM!$E$11:$E$14)&amp;" "&amp;PJOK!DK6&amp;"; "&amp;LOOKUP(MIN(PJOK!CV6:DJ6),KKM!$C$11:$C$14,KKM!$E$11:$E$14)&amp;" "&amp;PJOK!DL6)</f>
        <v>Memiliki kemampuan yang sangat baik dalam  Memahami rangkaian tiga pola gerak dominan (bertumpu, bergantung, keseimbangan, berpindah/lokomotor, tolakan, putaran, ayunan, melayang, dan mendarat) dengan konsisten, tepat dan terkontrol dalam aktivitas senam; Memiliki kemampuan yang sangat baik dalam  Memahami rangkaian tiga pola gerak dominan (bertumpu, bergantung, keseimbangan, berpindah/lokomotor, tolakan, putaran, ayunan, melayang, dan mendarat) dengan konsisten, tepat dan terkontrol dalam aktivitas senam</v>
      </c>
      <c r="DO6" s="9" t="str">
        <f t="shared" si="21"/>
        <v/>
      </c>
      <c r="DP6" s="9" t="str">
        <f t="shared" si="22"/>
        <v/>
      </c>
      <c r="DQ6" s="9" t="str">
        <f t="shared" si="23"/>
        <v/>
      </c>
      <c r="DR6" s="9" t="str">
        <f t="shared" si="24"/>
        <v/>
      </c>
      <c r="DS6" s="9">
        <f t="shared" si="25"/>
        <v>100</v>
      </c>
      <c r="DT6" s="9">
        <f t="shared" si="26"/>
        <v>100</v>
      </c>
      <c r="DU6" s="9">
        <f t="shared" si="27"/>
        <v>60</v>
      </c>
      <c r="DV6" s="9">
        <f t="shared" si="28"/>
        <v>90</v>
      </c>
      <c r="DW6" s="9" t="str">
        <f t="shared" si="29"/>
        <v/>
      </c>
      <c r="DX6" s="9" t="str">
        <f t="shared" si="30"/>
        <v/>
      </c>
      <c r="DY6" s="9" t="str">
        <f t="shared" si="31"/>
        <v/>
      </c>
      <c r="DZ6" s="9" t="str">
        <f t="shared" si="32"/>
        <v/>
      </c>
      <c r="EA6" s="9" t="str">
        <f t="shared" si="33"/>
        <v/>
      </c>
      <c r="EB6" s="9" t="str">
        <f t="shared" si="34"/>
        <v/>
      </c>
      <c r="EC6" s="9" t="str">
        <f t="shared" si="35"/>
        <v/>
      </c>
      <c r="ED6" s="9" t="str">
        <f t="shared" si="36"/>
        <v>Mempraktikkan rangkaian tiga pola gerak dominan (bertumpu, bergantung, keseimbangan, berpindah/lokomotor, tolakan, putaran, ayunan, melayang, dan mendarat) dengan konsisten, tepat dan terkontrol dalam aktivitas senam</v>
      </c>
      <c r="EE6" s="9" t="str">
        <f t="shared" si="37"/>
        <v>Mempraktikkan keterampilan salah satu gaya renang dan dasar-dasar penyelamatan diri</v>
      </c>
      <c r="EF6" s="31" t="str">
        <f>IFERROR(LOOKUP(MAX($DO6:$EC6),KKM!$C$11:$C$14,KKM!$F$11:$F$14),"")&amp;PJOK!ED6&amp;"; "&amp;IFERROR(LOOKUP(MIN($DO6:$EC6),KKM!$C$11:$C$14,KKM!$F$11:$F$14),"")&amp;PJOK!EE6</f>
        <v>Sangat terampil dalam Mempraktikkan rangkaian tiga pola gerak dominan (bertumpu, bergantung, keseimbangan, berpindah/lokomotor, tolakan, putaran, ayunan, melayang, dan mendarat) dengan konsisten, tepat dan terkontrol dalam aktivitas senam; Perlu peningkatan pada Mempraktikkan keterampilan salah satu gaya renang dan dasar-dasar penyelamatan diri</v>
      </c>
    </row>
    <row r="7" spans="1:136" ht="78.75" x14ac:dyDescent="0.25">
      <c r="A7" s="2">
        <v>5</v>
      </c>
      <c r="B7" s="3" t="str">
        <f t="shared" ca="1" si="0"/>
        <v>DESWITA MAHARANI</v>
      </c>
      <c r="C7" s="3" t="str">
        <f t="shared" ca="1" si="0"/>
        <v>0093819661</v>
      </c>
      <c r="D7" s="4" t="s">
        <v>219</v>
      </c>
      <c r="E7" s="5">
        <v>100</v>
      </c>
      <c r="F7" s="5"/>
      <c r="G7" s="5"/>
      <c r="H7" s="5"/>
      <c r="I7" s="5"/>
      <c r="J7" s="4" t="s">
        <v>220</v>
      </c>
      <c r="K7" s="5">
        <v>100</v>
      </c>
      <c r="L7" s="5"/>
      <c r="M7" s="5"/>
      <c r="N7" s="5"/>
      <c r="O7" s="5"/>
      <c r="P7" s="4" t="s">
        <v>221</v>
      </c>
      <c r="Q7" s="5">
        <v>100</v>
      </c>
      <c r="R7" s="5"/>
      <c r="S7" s="5"/>
      <c r="T7" s="5"/>
      <c r="U7" s="5"/>
      <c r="V7" s="4" t="s">
        <v>222</v>
      </c>
      <c r="W7" s="5">
        <v>100</v>
      </c>
      <c r="X7" s="5"/>
      <c r="Y7" s="5"/>
      <c r="Z7" s="5"/>
      <c r="AA7" s="5"/>
      <c r="AB7" s="4" t="s">
        <v>223</v>
      </c>
      <c r="AC7" s="5"/>
      <c r="AD7" s="5"/>
      <c r="AE7" s="5"/>
      <c r="AF7" s="5">
        <v>100</v>
      </c>
      <c r="AG7" s="5"/>
      <c r="AH7" s="4" t="s">
        <v>224</v>
      </c>
      <c r="AI7" s="5"/>
      <c r="AJ7" s="5"/>
      <c r="AK7" s="5"/>
      <c r="AL7" s="5">
        <v>100</v>
      </c>
      <c r="AM7" s="5"/>
      <c r="AN7" s="6" t="s">
        <v>225</v>
      </c>
      <c r="AO7" s="5"/>
      <c r="AP7" s="5"/>
      <c r="AQ7" s="5"/>
      <c r="AR7" s="5">
        <v>60</v>
      </c>
      <c r="AS7" s="5"/>
      <c r="AT7" s="4" t="s">
        <v>226</v>
      </c>
      <c r="AU7" s="5"/>
      <c r="AV7" s="5"/>
      <c r="AW7" s="5"/>
      <c r="AX7" s="5">
        <v>90</v>
      </c>
      <c r="AY7" s="5"/>
      <c r="AZ7" s="4"/>
      <c r="BA7" s="5"/>
      <c r="BB7" s="5"/>
      <c r="BC7" s="5"/>
      <c r="BD7" s="5"/>
      <c r="BE7" s="5"/>
      <c r="BF7" s="4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6">
        <f t="shared" si="2"/>
        <v>100</v>
      </c>
      <c r="CQ7" s="10">
        <f t="shared" si="3"/>
        <v>100</v>
      </c>
      <c r="CR7" s="10" t="str">
        <f t="shared" si="1"/>
        <v/>
      </c>
      <c r="CS7" s="10" t="str">
        <f t="shared" si="1"/>
        <v/>
      </c>
      <c r="CT7" s="10">
        <f t="shared" si="1"/>
        <v>87.5</v>
      </c>
      <c r="CU7" s="10" t="str">
        <f t="shared" si="1"/>
        <v/>
      </c>
      <c r="CV7" s="21">
        <f t="shared" si="4"/>
        <v>100</v>
      </c>
      <c r="CW7" s="21">
        <f t="shared" si="5"/>
        <v>100</v>
      </c>
      <c r="CX7" s="22">
        <f t="shared" si="6"/>
        <v>100</v>
      </c>
      <c r="CY7" s="22">
        <f t="shared" si="7"/>
        <v>100</v>
      </c>
      <c r="CZ7" s="22" t="str">
        <f t="shared" si="8"/>
        <v/>
      </c>
      <c r="DA7" s="23" t="str">
        <f t="shared" si="9"/>
        <v/>
      </c>
      <c r="DB7" s="23" t="str">
        <f t="shared" si="10"/>
        <v/>
      </c>
      <c r="DC7" s="23" t="str">
        <f t="shared" si="11"/>
        <v/>
      </c>
      <c r="DD7" s="23" t="str">
        <f t="shared" si="12"/>
        <v/>
      </c>
      <c r="DE7" s="23" t="str">
        <f t="shared" si="13"/>
        <v/>
      </c>
      <c r="DF7" s="23" t="str">
        <f t="shared" si="14"/>
        <v/>
      </c>
      <c r="DG7" s="23" t="str">
        <f t="shared" si="15"/>
        <v/>
      </c>
      <c r="DH7" s="23" t="str">
        <f t="shared" si="16"/>
        <v/>
      </c>
      <c r="DI7" s="23" t="str">
        <f t="shared" si="17"/>
        <v/>
      </c>
      <c r="DJ7" s="23" t="str">
        <f t="shared" si="18"/>
        <v/>
      </c>
      <c r="DK7" s="23" t="str">
        <f t="shared" si="19"/>
        <v>Memahami rangkaian tiga pola gerak dominan (bertumpu, bergantung, keseimbangan, berpindah/lokomotor, tolakan, putaran, ayunan, melayang, dan mendarat) dengan konsisten, tepat dan terkontrol dalam aktivitas senam</v>
      </c>
      <c r="DL7" s="23" t="str">
        <f t="shared" si="20"/>
        <v>Memahami rangkaian tiga pola gerak dominan (bertumpu, bergantung, keseimbangan, berpindah/lokomotor, tolakan, putaran, ayunan, melayang, dan mendarat) dengan konsisten, tepat dan terkontrol dalam aktivitas senam</v>
      </c>
      <c r="DM7" s="31" t="str">
        <f>IF(DK7="","",LOOKUP(MAX($CV7:$DJ7),KKM!$C$11:$C$14,KKM!$E$11:$E$14)&amp;" "&amp;PJOK!DK7&amp;"; "&amp;LOOKUP(MIN(PJOK!CV7:DJ7),KKM!$C$11:$C$14,KKM!$E$11:$E$14)&amp;" "&amp;PJOK!DL7)</f>
        <v>Memiliki kemampuan yang sangat baik dalam  Memahami rangkaian tiga pola gerak dominan (bertumpu, bergantung, keseimbangan, berpindah/lokomotor, tolakan, putaran, ayunan, melayang, dan mendarat) dengan konsisten, tepat dan terkontrol dalam aktivitas senam; Memiliki kemampuan yang sangat baik dalam  Memahami rangkaian tiga pola gerak dominan (bertumpu, bergantung, keseimbangan, berpindah/lokomotor, tolakan, putaran, ayunan, melayang, dan mendarat) dengan konsisten, tepat dan terkontrol dalam aktivitas senam</v>
      </c>
      <c r="DO7" s="9" t="str">
        <f t="shared" si="21"/>
        <v/>
      </c>
      <c r="DP7" s="9" t="str">
        <f t="shared" si="22"/>
        <v/>
      </c>
      <c r="DQ7" s="9" t="str">
        <f t="shared" si="23"/>
        <v/>
      </c>
      <c r="DR7" s="9" t="str">
        <f t="shared" si="24"/>
        <v/>
      </c>
      <c r="DS7" s="9">
        <f t="shared" si="25"/>
        <v>100</v>
      </c>
      <c r="DT7" s="9">
        <f t="shared" si="26"/>
        <v>100</v>
      </c>
      <c r="DU7" s="9">
        <f t="shared" si="27"/>
        <v>60</v>
      </c>
      <c r="DV7" s="9">
        <f t="shared" si="28"/>
        <v>90</v>
      </c>
      <c r="DW7" s="9" t="str">
        <f t="shared" si="29"/>
        <v/>
      </c>
      <c r="DX7" s="9" t="str">
        <f t="shared" si="30"/>
        <v/>
      </c>
      <c r="DY7" s="9" t="str">
        <f t="shared" si="31"/>
        <v/>
      </c>
      <c r="DZ7" s="9" t="str">
        <f t="shared" si="32"/>
        <v/>
      </c>
      <c r="EA7" s="9" t="str">
        <f t="shared" si="33"/>
        <v/>
      </c>
      <c r="EB7" s="9" t="str">
        <f t="shared" si="34"/>
        <v/>
      </c>
      <c r="EC7" s="9" t="str">
        <f t="shared" si="35"/>
        <v/>
      </c>
      <c r="ED7" s="9" t="str">
        <f t="shared" si="36"/>
        <v>Mempraktikkan rangkaian tiga pola gerak dominan (bertumpu, bergantung, keseimbangan, berpindah/lokomotor, tolakan, putaran, ayunan, melayang, dan mendarat) dengan konsisten, tepat dan terkontrol dalam aktivitas senam</v>
      </c>
      <c r="EE7" s="9" t="str">
        <f t="shared" si="37"/>
        <v>Mempraktikkan keterampilan salah satu gaya renang dan dasar-dasar penyelamatan diri</v>
      </c>
      <c r="EF7" s="31" t="str">
        <f>IFERROR(LOOKUP(MAX($DO7:$EC7),KKM!$C$11:$C$14,KKM!$F$11:$F$14),"")&amp;PJOK!ED7&amp;"; "&amp;IFERROR(LOOKUP(MIN($DO7:$EC7),KKM!$C$11:$C$14,KKM!$F$11:$F$14),"")&amp;PJOK!EE7</f>
        <v>Sangat terampil dalam Mempraktikkan rangkaian tiga pola gerak dominan (bertumpu, bergantung, keseimbangan, berpindah/lokomotor, tolakan, putaran, ayunan, melayang, dan mendarat) dengan konsisten, tepat dan terkontrol dalam aktivitas senam; Perlu peningkatan pada Mempraktikkan keterampilan salah satu gaya renang dan dasar-dasar penyelamatan diri</v>
      </c>
    </row>
    <row r="8" spans="1:136" ht="78.75" x14ac:dyDescent="0.25">
      <c r="A8" s="2">
        <v>6</v>
      </c>
      <c r="B8" s="3" t="str">
        <f t="shared" ca="1" si="0"/>
        <v>DIMAZ RADITHYA SHARIQUE</v>
      </c>
      <c r="C8" s="3" t="str">
        <f t="shared" ca="1" si="0"/>
        <v>0091258806</v>
      </c>
      <c r="D8" s="4" t="s">
        <v>219</v>
      </c>
      <c r="E8" s="5">
        <v>100</v>
      </c>
      <c r="F8" s="5"/>
      <c r="G8" s="5"/>
      <c r="H8" s="5"/>
      <c r="I8" s="5"/>
      <c r="J8" s="4" t="s">
        <v>220</v>
      </c>
      <c r="K8" s="5">
        <v>100</v>
      </c>
      <c r="L8" s="5"/>
      <c r="M8" s="5"/>
      <c r="N8" s="5"/>
      <c r="O8" s="5"/>
      <c r="P8" s="4" t="s">
        <v>221</v>
      </c>
      <c r="Q8" s="5">
        <v>100</v>
      </c>
      <c r="R8" s="5"/>
      <c r="S8" s="5"/>
      <c r="T8" s="5"/>
      <c r="U8" s="5"/>
      <c r="V8" s="4" t="s">
        <v>222</v>
      </c>
      <c r="W8" s="5">
        <v>100</v>
      </c>
      <c r="X8" s="5"/>
      <c r="Y8" s="5"/>
      <c r="Z8" s="5"/>
      <c r="AA8" s="5"/>
      <c r="AB8" s="4" t="s">
        <v>223</v>
      </c>
      <c r="AC8" s="5"/>
      <c r="AD8" s="5"/>
      <c r="AE8" s="5"/>
      <c r="AF8" s="5">
        <v>100</v>
      </c>
      <c r="AG8" s="5"/>
      <c r="AH8" s="4" t="s">
        <v>224</v>
      </c>
      <c r="AI8" s="5"/>
      <c r="AJ8" s="5"/>
      <c r="AK8" s="5"/>
      <c r="AL8" s="5">
        <v>100</v>
      </c>
      <c r="AM8" s="5"/>
      <c r="AN8" s="6" t="s">
        <v>225</v>
      </c>
      <c r="AO8" s="5"/>
      <c r="AP8" s="5"/>
      <c r="AQ8" s="5"/>
      <c r="AR8" s="5">
        <v>60</v>
      </c>
      <c r="AS8" s="5"/>
      <c r="AT8" s="4" t="s">
        <v>226</v>
      </c>
      <c r="AU8" s="5"/>
      <c r="AV8" s="5"/>
      <c r="AW8" s="5"/>
      <c r="AX8" s="5">
        <v>90</v>
      </c>
      <c r="AY8" s="5"/>
      <c r="AZ8" s="4"/>
      <c r="BA8" s="5"/>
      <c r="BB8" s="5"/>
      <c r="BC8" s="5"/>
      <c r="BD8" s="5"/>
      <c r="BE8" s="5"/>
      <c r="BF8" s="4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6">
        <f t="shared" si="2"/>
        <v>100</v>
      </c>
      <c r="CQ8" s="10">
        <f t="shared" si="3"/>
        <v>100</v>
      </c>
      <c r="CR8" s="10" t="str">
        <f t="shared" si="1"/>
        <v/>
      </c>
      <c r="CS8" s="10" t="str">
        <f t="shared" si="1"/>
        <v/>
      </c>
      <c r="CT8" s="10">
        <f t="shared" si="1"/>
        <v>87.5</v>
      </c>
      <c r="CU8" s="10" t="str">
        <f t="shared" si="1"/>
        <v/>
      </c>
      <c r="CV8" s="21">
        <f t="shared" si="4"/>
        <v>100</v>
      </c>
      <c r="CW8" s="21">
        <f t="shared" si="5"/>
        <v>100</v>
      </c>
      <c r="CX8" s="22">
        <f t="shared" si="6"/>
        <v>100</v>
      </c>
      <c r="CY8" s="22">
        <f t="shared" si="7"/>
        <v>100</v>
      </c>
      <c r="CZ8" s="22" t="str">
        <f t="shared" si="8"/>
        <v/>
      </c>
      <c r="DA8" s="23" t="str">
        <f t="shared" si="9"/>
        <v/>
      </c>
      <c r="DB8" s="23" t="str">
        <f t="shared" si="10"/>
        <v/>
      </c>
      <c r="DC8" s="23" t="str">
        <f t="shared" si="11"/>
        <v/>
      </c>
      <c r="DD8" s="23" t="str">
        <f t="shared" si="12"/>
        <v/>
      </c>
      <c r="DE8" s="23" t="str">
        <f t="shared" si="13"/>
        <v/>
      </c>
      <c r="DF8" s="23" t="str">
        <f t="shared" si="14"/>
        <v/>
      </c>
      <c r="DG8" s="23" t="str">
        <f t="shared" si="15"/>
        <v/>
      </c>
      <c r="DH8" s="23" t="str">
        <f t="shared" si="16"/>
        <v/>
      </c>
      <c r="DI8" s="23" t="str">
        <f t="shared" si="17"/>
        <v/>
      </c>
      <c r="DJ8" s="23" t="str">
        <f t="shared" si="18"/>
        <v/>
      </c>
      <c r="DK8" s="23" t="str">
        <f t="shared" si="19"/>
        <v>Memahami rangkaian tiga pola gerak dominan (bertumpu, bergantung, keseimbangan, berpindah/lokomotor, tolakan, putaran, ayunan, melayang, dan mendarat) dengan konsisten, tepat dan terkontrol dalam aktivitas senam</v>
      </c>
      <c r="DL8" s="23" t="str">
        <f t="shared" si="20"/>
        <v>Memahami rangkaian tiga pola gerak dominan (bertumpu, bergantung, keseimbangan, berpindah/lokomotor, tolakan, putaran, ayunan, melayang, dan mendarat) dengan konsisten, tepat dan terkontrol dalam aktivitas senam</v>
      </c>
      <c r="DM8" s="31" t="str">
        <f>IF(DK8="","",LOOKUP(MAX($CV8:$DJ8),KKM!$C$11:$C$14,KKM!$E$11:$E$14)&amp;" "&amp;PJOK!DK8&amp;"; "&amp;LOOKUP(MIN(PJOK!CV8:DJ8),KKM!$C$11:$C$14,KKM!$E$11:$E$14)&amp;" "&amp;PJOK!DL8)</f>
        <v>Memiliki kemampuan yang sangat baik dalam  Memahami rangkaian tiga pola gerak dominan (bertumpu, bergantung, keseimbangan, berpindah/lokomotor, tolakan, putaran, ayunan, melayang, dan mendarat) dengan konsisten, tepat dan terkontrol dalam aktivitas senam; Memiliki kemampuan yang sangat baik dalam  Memahami rangkaian tiga pola gerak dominan (bertumpu, bergantung, keseimbangan, berpindah/lokomotor, tolakan, putaran, ayunan, melayang, dan mendarat) dengan konsisten, tepat dan terkontrol dalam aktivitas senam</v>
      </c>
      <c r="DO8" s="9" t="str">
        <f t="shared" si="21"/>
        <v/>
      </c>
      <c r="DP8" s="9" t="str">
        <f t="shared" si="22"/>
        <v/>
      </c>
      <c r="DQ8" s="9" t="str">
        <f t="shared" si="23"/>
        <v/>
      </c>
      <c r="DR8" s="9" t="str">
        <f t="shared" si="24"/>
        <v/>
      </c>
      <c r="DS8" s="9">
        <f t="shared" si="25"/>
        <v>100</v>
      </c>
      <c r="DT8" s="9">
        <f t="shared" si="26"/>
        <v>100</v>
      </c>
      <c r="DU8" s="9">
        <f t="shared" si="27"/>
        <v>60</v>
      </c>
      <c r="DV8" s="9">
        <f t="shared" si="28"/>
        <v>90</v>
      </c>
      <c r="DW8" s="9" t="str">
        <f t="shared" si="29"/>
        <v/>
      </c>
      <c r="DX8" s="9" t="str">
        <f t="shared" si="30"/>
        <v/>
      </c>
      <c r="DY8" s="9" t="str">
        <f t="shared" si="31"/>
        <v/>
      </c>
      <c r="DZ8" s="9" t="str">
        <f t="shared" si="32"/>
        <v/>
      </c>
      <c r="EA8" s="9" t="str">
        <f t="shared" si="33"/>
        <v/>
      </c>
      <c r="EB8" s="9" t="str">
        <f t="shared" si="34"/>
        <v/>
      </c>
      <c r="EC8" s="9" t="str">
        <f t="shared" si="35"/>
        <v/>
      </c>
      <c r="ED8" s="9" t="str">
        <f t="shared" si="36"/>
        <v>Mempraktikkan rangkaian tiga pola gerak dominan (bertumpu, bergantung, keseimbangan, berpindah/lokomotor, tolakan, putaran, ayunan, melayang, dan mendarat) dengan konsisten, tepat dan terkontrol dalam aktivitas senam</v>
      </c>
      <c r="EE8" s="9" t="str">
        <f t="shared" si="37"/>
        <v>Mempraktikkan keterampilan salah satu gaya renang dan dasar-dasar penyelamatan diri</v>
      </c>
      <c r="EF8" s="31" t="str">
        <f>IFERROR(LOOKUP(MAX($DO8:$EC8),KKM!$C$11:$C$14,KKM!$F$11:$F$14),"")&amp;PJOK!ED8&amp;"; "&amp;IFERROR(LOOKUP(MIN($DO8:$EC8),KKM!$C$11:$C$14,KKM!$F$11:$F$14),"")&amp;PJOK!EE8</f>
        <v>Sangat terampil dalam Mempraktikkan rangkaian tiga pola gerak dominan (bertumpu, bergantung, keseimbangan, berpindah/lokomotor, tolakan, putaran, ayunan, melayang, dan mendarat) dengan konsisten, tepat dan terkontrol dalam aktivitas senam; Perlu peningkatan pada Mempraktikkan keterampilan salah satu gaya renang dan dasar-dasar penyelamatan diri</v>
      </c>
    </row>
    <row r="9" spans="1:136" ht="78.75" x14ac:dyDescent="0.25">
      <c r="A9" s="2">
        <v>7</v>
      </c>
      <c r="B9" s="3" t="str">
        <f t="shared" ca="1" si="0"/>
        <v>DONI TATA</v>
      </c>
      <c r="C9" s="3" t="str">
        <f t="shared" ca="1" si="0"/>
        <v>0073283695</v>
      </c>
      <c r="D9" s="4" t="s">
        <v>219</v>
      </c>
      <c r="E9" s="5">
        <v>100</v>
      </c>
      <c r="F9" s="5"/>
      <c r="G9" s="5"/>
      <c r="H9" s="5"/>
      <c r="I9" s="5"/>
      <c r="J9" s="4" t="s">
        <v>220</v>
      </c>
      <c r="K9" s="5">
        <v>100</v>
      </c>
      <c r="L9" s="5"/>
      <c r="M9" s="5"/>
      <c r="N9" s="5"/>
      <c r="O9" s="5"/>
      <c r="P9" s="4" t="s">
        <v>221</v>
      </c>
      <c r="Q9" s="5">
        <v>100</v>
      </c>
      <c r="R9" s="5"/>
      <c r="S9" s="5"/>
      <c r="T9" s="5"/>
      <c r="U9" s="5"/>
      <c r="V9" s="4" t="s">
        <v>222</v>
      </c>
      <c r="W9" s="5">
        <v>100</v>
      </c>
      <c r="X9" s="5"/>
      <c r="Y9" s="5"/>
      <c r="Z9" s="5"/>
      <c r="AA9" s="5"/>
      <c r="AB9" s="4" t="s">
        <v>223</v>
      </c>
      <c r="AC9" s="5"/>
      <c r="AD9" s="5"/>
      <c r="AE9" s="5"/>
      <c r="AF9" s="5">
        <v>100</v>
      </c>
      <c r="AG9" s="5"/>
      <c r="AH9" s="4" t="s">
        <v>224</v>
      </c>
      <c r="AI9" s="5"/>
      <c r="AJ9" s="5"/>
      <c r="AK9" s="5"/>
      <c r="AL9" s="5">
        <v>100</v>
      </c>
      <c r="AM9" s="5"/>
      <c r="AN9" s="6" t="s">
        <v>225</v>
      </c>
      <c r="AO9" s="5"/>
      <c r="AP9" s="5"/>
      <c r="AQ9" s="5"/>
      <c r="AR9" s="5">
        <v>60</v>
      </c>
      <c r="AS9" s="5"/>
      <c r="AT9" s="4" t="s">
        <v>226</v>
      </c>
      <c r="AU9" s="5"/>
      <c r="AV9" s="5"/>
      <c r="AW9" s="5"/>
      <c r="AX9" s="5">
        <v>90</v>
      </c>
      <c r="AY9" s="5"/>
      <c r="AZ9" s="4"/>
      <c r="BA9" s="5"/>
      <c r="BB9" s="5"/>
      <c r="BC9" s="5"/>
      <c r="BD9" s="5"/>
      <c r="BE9" s="5"/>
      <c r="BF9" s="4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6">
        <f t="shared" si="2"/>
        <v>100</v>
      </c>
      <c r="CQ9" s="10">
        <f t="shared" si="3"/>
        <v>100</v>
      </c>
      <c r="CR9" s="10" t="str">
        <f t="shared" si="1"/>
        <v/>
      </c>
      <c r="CS9" s="10" t="str">
        <f t="shared" si="1"/>
        <v/>
      </c>
      <c r="CT9" s="10">
        <f t="shared" si="1"/>
        <v>87.5</v>
      </c>
      <c r="CU9" s="10" t="str">
        <f t="shared" si="1"/>
        <v/>
      </c>
      <c r="CV9" s="21">
        <f t="shared" si="4"/>
        <v>100</v>
      </c>
      <c r="CW9" s="21">
        <f t="shared" si="5"/>
        <v>100</v>
      </c>
      <c r="CX9" s="22">
        <f t="shared" si="6"/>
        <v>100</v>
      </c>
      <c r="CY9" s="22">
        <f t="shared" si="7"/>
        <v>100</v>
      </c>
      <c r="CZ9" s="22" t="str">
        <f t="shared" si="8"/>
        <v/>
      </c>
      <c r="DA9" s="23" t="str">
        <f t="shared" si="9"/>
        <v/>
      </c>
      <c r="DB9" s="23" t="str">
        <f t="shared" si="10"/>
        <v/>
      </c>
      <c r="DC9" s="23" t="str">
        <f t="shared" si="11"/>
        <v/>
      </c>
      <c r="DD9" s="23" t="str">
        <f t="shared" si="12"/>
        <v/>
      </c>
      <c r="DE9" s="23" t="str">
        <f t="shared" si="13"/>
        <v/>
      </c>
      <c r="DF9" s="23" t="str">
        <f t="shared" si="14"/>
        <v/>
      </c>
      <c r="DG9" s="23" t="str">
        <f t="shared" si="15"/>
        <v/>
      </c>
      <c r="DH9" s="23" t="str">
        <f t="shared" si="16"/>
        <v/>
      </c>
      <c r="DI9" s="23" t="str">
        <f t="shared" si="17"/>
        <v/>
      </c>
      <c r="DJ9" s="23" t="str">
        <f t="shared" si="18"/>
        <v/>
      </c>
      <c r="DK9" s="23" t="str">
        <f t="shared" si="19"/>
        <v>Memahami rangkaian tiga pola gerak dominan (bertumpu, bergantung, keseimbangan, berpindah/lokomotor, tolakan, putaran, ayunan, melayang, dan mendarat) dengan konsisten, tepat dan terkontrol dalam aktivitas senam</v>
      </c>
      <c r="DL9" s="23" t="str">
        <f t="shared" si="20"/>
        <v>Memahami rangkaian tiga pola gerak dominan (bertumpu, bergantung, keseimbangan, berpindah/lokomotor, tolakan, putaran, ayunan, melayang, dan mendarat) dengan konsisten, tepat dan terkontrol dalam aktivitas senam</v>
      </c>
      <c r="DM9" s="31" t="str">
        <f>IF(DK9="","",LOOKUP(MAX($CV9:$DJ9),KKM!$C$11:$C$14,KKM!$E$11:$E$14)&amp;" "&amp;PJOK!DK9&amp;"; "&amp;LOOKUP(MIN(PJOK!CV9:DJ9),KKM!$C$11:$C$14,KKM!$E$11:$E$14)&amp;" "&amp;PJOK!DL9)</f>
        <v>Memiliki kemampuan yang sangat baik dalam  Memahami rangkaian tiga pola gerak dominan (bertumpu, bergantung, keseimbangan, berpindah/lokomotor, tolakan, putaran, ayunan, melayang, dan mendarat) dengan konsisten, tepat dan terkontrol dalam aktivitas senam; Memiliki kemampuan yang sangat baik dalam  Memahami rangkaian tiga pola gerak dominan (bertumpu, bergantung, keseimbangan, berpindah/lokomotor, tolakan, putaran, ayunan, melayang, dan mendarat) dengan konsisten, tepat dan terkontrol dalam aktivitas senam</v>
      </c>
      <c r="DO9" s="9" t="str">
        <f t="shared" si="21"/>
        <v/>
      </c>
      <c r="DP9" s="9" t="str">
        <f t="shared" si="22"/>
        <v/>
      </c>
      <c r="DQ9" s="9" t="str">
        <f t="shared" si="23"/>
        <v/>
      </c>
      <c r="DR9" s="9" t="str">
        <f t="shared" si="24"/>
        <v/>
      </c>
      <c r="DS9" s="9">
        <f t="shared" si="25"/>
        <v>100</v>
      </c>
      <c r="DT9" s="9">
        <f t="shared" si="26"/>
        <v>100</v>
      </c>
      <c r="DU9" s="9">
        <f t="shared" si="27"/>
        <v>60</v>
      </c>
      <c r="DV9" s="9">
        <f t="shared" si="28"/>
        <v>90</v>
      </c>
      <c r="DW9" s="9" t="str">
        <f t="shared" si="29"/>
        <v/>
      </c>
      <c r="DX9" s="9" t="str">
        <f t="shared" si="30"/>
        <v/>
      </c>
      <c r="DY9" s="9" t="str">
        <f t="shared" si="31"/>
        <v/>
      </c>
      <c r="DZ9" s="9" t="str">
        <f t="shared" si="32"/>
        <v/>
      </c>
      <c r="EA9" s="9" t="str">
        <f t="shared" si="33"/>
        <v/>
      </c>
      <c r="EB9" s="9" t="str">
        <f t="shared" si="34"/>
        <v/>
      </c>
      <c r="EC9" s="9" t="str">
        <f t="shared" si="35"/>
        <v/>
      </c>
      <c r="ED9" s="9" t="str">
        <f t="shared" si="36"/>
        <v>Mempraktikkan rangkaian tiga pola gerak dominan (bertumpu, bergantung, keseimbangan, berpindah/lokomotor, tolakan, putaran, ayunan, melayang, dan mendarat) dengan konsisten, tepat dan terkontrol dalam aktivitas senam</v>
      </c>
      <c r="EE9" s="9" t="str">
        <f t="shared" si="37"/>
        <v>Mempraktikkan keterampilan salah satu gaya renang dan dasar-dasar penyelamatan diri</v>
      </c>
      <c r="EF9" s="31" t="str">
        <f>IFERROR(LOOKUP(MAX($DO9:$EC9),KKM!$C$11:$C$14,KKM!$F$11:$F$14),"")&amp;PJOK!ED9&amp;"; "&amp;IFERROR(LOOKUP(MIN($DO9:$EC9),KKM!$C$11:$C$14,KKM!$F$11:$F$14),"")&amp;PJOK!EE9</f>
        <v>Sangat terampil dalam Mempraktikkan rangkaian tiga pola gerak dominan (bertumpu, bergantung, keseimbangan, berpindah/lokomotor, tolakan, putaran, ayunan, melayang, dan mendarat) dengan konsisten, tepat dan terkontrol dalam aktivitas senam; Perlu peningkatan pada Mempraktikkan keterampilan salah satu gaya renang dan dasar-dasar penyelamatan diri</v>
      </c>
    </row>
    <row r="10" spans="1:136" ht="78.75" x14ac:dyDescent="0.25">
      <c r="A10" s="2">
        <v>8</v>
      </c>
      <c r="B10" s="3" t="str">
        <f t="shared" ca="1" si="0"/>
        <v>HAYKAL ZAQUAN</v>
      </c>
      <c r="C10" s="3" t="str">
        <f t="shared" ca="1" si="0"/>
        <v>0085416711</v>
      </c>
      <c r="D10" s="4" t="s">
        <v>219</v>
      </c>
      <c r="E10" s="5">
        <v>100</v>
      </c>
      <c r="F10" s="5"/>
      <c r="G10" s="5"/>
      <c r="H10" s="5"/>
      <c r="I10" s="5"/>
      <c r="J10" s="4" t="s">
        <v>220</v>
      </c>
      <c r="K10" s="5">
        <v>100</v>
      </c>
      <c r="L10" s="5"/>
      <c r="M10" s="5"/>
      <c r="N10" s="5"/>
      <c r="O10" s="5"/>
      <c r="P10" s="4" t="s">
        <v>221</v>
      </c>
      <c r="Q10" s="5">
        <v>100</v>
      </c>
      <c r="R10" s="5"/>
      <c r="S10" s="5"/>
      <c r="T10" s="5"/>
      <c r="U10" s="5"/>
      <c r="V10" s="4" t="s">
        <v>222</v>
      </c>
      <c r="W10" s="5">
        <v>100</v>
      </c>
      <c r="X10" s="5"/>
      <c r="Y10" s="5"/>
      <c r="Z10" s="5"/>
      <c r="AA10" s="5"/>
      <c r="AB10" s="4" t="s">
        <v>223</v>
      </c>
      <c r="AC10" s="5"/>
      <c r="AD10" s="5"/>
      <c r="AE10" s="5"/>
      <c r="AF10" s="5">
        <v>100</v>
      </c>
      <c r="AG10" s="5"/>
      <c r="AH10" s="4" t="s">
        <v>224</v>
      </c>
      <c r="AI10" s="5"/>
      <c r="AJ10" s="5"/>
      <c r="AK10" s="5"/>
      <c r="AL10" s="5">
        <v>100</v>
      </c>
      <c r="AM10" s="5"/>
      <c r="AN10" s="6" t="s">
        <v>225</v>
      </c>
      <c r="AO10" s="5"/>
      <c r="AP10" s="5"/>
      <c r="AQ10" s="5"/>
      <c r="AR10" s="5">
        <v>60</v>
      </c>
      <c r="AS10" s="5"/>
      <c r="AT10" s="4" t="s">
        <v>226</v>
      </c>
      <c r="AU10" s="5"/>
      <c r="AV10" s="5"/>
      <c r="AW10" s="5"/>
      <c r="AX10" s="5">
        <v>90</v>
      </c>
      <c r="AY10" s="5"/>
      <c r="AZ10" s="4"/>
      <c r="BA10" s="5"/>
      <c r="BB10" s="5"/>
      <c r="BC10" s="5"/>
      <c r="BD10" s="5"/>
      <c r="BE10" s="5"/>
      <c r="BF10" s="4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6">
        <f t="shared" si="2"/>
        <v>100</v>
      </c>
      <c r="CQ10" s="10">
        <f t="shared" si="3"/>
        <v>100</v>
      </c>
      <c r="CR10" s="10" t="str">
        <f t="shared" si="1"/>
        <v/>
      </c>
      <c r="CS10" s="10" t="str">
        <f t="shared" si="1"/>
        <v/>
      </c>
      <c r="CT10" s="10">
        <f t="shared" si="1"/>
        <v>87.5</v>
      </c>
      <c r="CU10" s="10" t="str">
        <f t="shared" si="1"/>
        <v/>
      </c>
      <c r="CV10" s="21">
        <f t="shared" si="4"/>
        <v>100</v>
      </c>
      <c r="CW10" s="21">
        <f t="shared" si="5"/>
        <v>100</v>
      </c>
      <c r="CX10" s="22">
        <f t="shared" si="6"/>
        <v>100</v>
      </c>
      <c r="CY10" s="22">
        <f t="shared" si="7"/>
        <v>100</v>
      </c>
      <c r="CZ10" s="22" t="str">
        <f t="shared" si="8"/>
        <v/>
      </c>
      <c r="DA10" s="23" t="str">
        <f t="shared" si="9"/>
        <v/>
      </c>
      <c r="DB10" s="23" t="str">
        <f t="shared" si="10"/>
        <v/>
      </c>
      <c r="DC10" s="23" t="str">
        <f t="shared" si="11"/>
        <v/>
      </c>
      <c r="DD10" s="23" t="str">
        <f t="shared" si="12"/>
        <v/>
      </c>
      <c r="DE10" s="23" t="str">
        <f t="shared" si="13"/>
        <v/>
      </c>
      <c r="DF10" s="23" t="str">
        <f t="shared" si="14"/>
        <v/>
      </c>
      <c r="DG10" s="23" t="str">
        <f t="shared" si="15"/>
        <v/>
      </c>
      <c r="DH10" s="23" t="str">
        <f t="shared" si="16"/>
        <v/>
      </c>
      <c r="DI10" s="23" t="str">
        <f t="shared" si="17"/>
        <v/>
      </c>
      <c r="DJ10" s="23" t="str">
        <f t="shared" si="18"/>
        <v/>
      </c>
      <c r="DK10" s="23" t="str">
        <f t="shared" si="19"/>
        <v>Memahami rangkaian tiga pola gerak dominan (bertumpu, bergantung, keseimbangan, berpindah/lokomotor, tolakan, putaran, ayunan, melayang, dan mendarat) dengan konsisten, tepat dan terkontrol dalam aktivitas senam</v>
      </c>
      <c r="DL10" s="23" t="str">
        <f t="shared" si="20"/>
        <v>Memahami rangkaian tiga pola gerak dominan (bertumpu, bergantung, keseimbangan, berpindah/lokomotor, tolakan, putaran, ayunan, melayang, dan mendarat) dengan konsisten, tepat dan terkontrol dalam aktivitas senam</v>
      </c>
      <c r="DM10" s="31" t="str">
        <f>IF(DK10="","",LOOKUP(MAX($CV10:$DJ10),KKM!$C$11:$C$14,KKM!$E$11:$E$14)&amp;" "&amp;PJOK!DK10&amp;"; "&amp;LOOKUP(MIN(PJOK!CV10:DJ10),KKM!$C$11:$C$14,KKM!$E$11:$E$14)&amp;" "&amp;PJOK!DL10)</f>
        <v>Memiliki kemampuan yang sangat baik dalam  Memahami rangkaian tiga pola gerak dominan (bertumpu, bergantung, keseimbangan, berpindah/lokomotor, tolakan, putaran, ayunan, melayang, dan mendarat) dengan konsisten, tepat dan terkontrol dalam aktivitas senam; Memiliki kemampuan yang sangat baik dalam  Memahami rangkaian tiga pola gerak dominan (bertumpu, bergantung, keseimbangan, berpindah/lokomotor, tolakan, putaran, ayunan, melayang, dan mendarat) dengan konsisten, tepat dan terkontrol dalam aktivitas senam</v>
      </c>
      <c r="DO10" s="9" t="str">
        <f t="shared" si="21"/>
        <v/>
      </c>
      <c r="DP10" s="9" t="str">
        <f t="shared" si="22"/>
        <v/>
      </c>
      <c r="DQ10" s="9" t="str">
        <f t="shared" si="23"/>
        <v/>
      </c>
      <c r="DR10" s="9" t="str">
        <f t="shared" si="24"/>
        <v/>
      </c>
      <c r="DS10" s="9">
        <f t="shared" si="25"/>
        <v>100</v>
      </c>
      <c r="DT10" s="9">
        <f t="shared" si="26"/>
        <v>100</v>
      </c>
      <c r="DU10" s="9">
        <f t="shared" si="27"/>
        <v>60</v>
      </c>
      <c r="DV10" s="9">
        <f t="shared" si="28"/>
        <v>90</v>
      </c>
      <c r="DW10" s="9" t="str">
        <f t="shared" si="29"/>
        <v/>
      </c>
      <c r="DX10" s="9" t="str">
        <f t="shared" si="30"/>
        <v/>
      </c>
      <c r="DY10" s="9" t="str">
        <f t="shared" si="31"/>
        <v/>
      </c>
      <c r="DZ10" s="9" t="str">
        <f t="shared" si="32"/>
        <v/>
      </c>
      <c r="EA10" s="9" t="str">
        <f t="shared" si="33"/>
        <v/>
      </c>
      <c r="EB10" s="9" t="str">
        <f t="shared" si="34"/>
        <v/>
      </c>
      <c r="EC10" s="9" t="str">
        <f t="shared" si="35"/>
        <v/>
      </c>
      <c r="ED10" s="9" t="str">
        <f t="shared" si="36"/>
        <v>Mempraktikkan rangkaian tiga pola gerak dominan (bertumpu, bergantung, keseimbangan, berpindah/lokomotor, tolakan, putaran, ayunan, melayang, dan mendarat) dengan konsisten, tepat dan terkontrol dalam aktivitas senam</v>
      </c>
      <c r="EE10" s="9" t="str">
        <f t="shared" si="37"/>
        <v>Mempraktikkan keterampilan salah satu gaya renang dan dasar-dasar penyelamatan diri</v>
      </c>
      <c r="EF10" s="31" t="str">
        <f>IFERROR(LOOKUP(MAX($DO10:$EC10),KKM!$C$11:$C$14,KKM!$F$11:$F$14),"")&amp;PJOK!ED10&amp;"; "&amp;IFERROR(LOOKUP(MIN($DO10:$EC10),KKM!$C$11:$C$14,KKM!$F$11:$F$14),"")&amp;PJOK!EE10</f>
        <v>Sangat terampil dalam Mempraktikkan rangkaian tiga pola gerak dominan (bertumpu, bergantung, keseimbangan, berpindah/lokomotor, tolakan, putaran, ayunan, melayang, dan mendarat) dengan konsisten, tepat dan terkontrol dalam aktivitas senam; Perlu peningkatan pada Mempraktikkan keterampilan salah satu gaya renang dan dasar-dasar penyelamatan diri</v>
      </c>
    </row>
    <row r="11" spans="1:136" ht="78.75" x14ac:dyDescent="0.25">
      <c r="A11" s="2">
        <v>9</v>
      </c>
      <c r="B11" s="3" t="str">
        <f t="shared" ca="1" si="0"/>
        <v>LAILATUL ULYA MAULIDIA</v>
      </c>
      <c r="C11" s="3" t="str">
        <f t="shared" ca="1" si="0"/>
        <v>0093750930</v>
      </c>
      <c r="D11" s="4" t="s">
        <v>219</v>
      </c>
      <c r="E11" s="5">
        <v>100</v>
      </c>
      <c r="F11" s="5"/>
      <c r="G11" s="5"/>
      <c r="H11" s="5"/>
      <c r="I11" s="5"/>
      <c r="J11" s="4" t="s">
        <v>220</v>
      </c>
      <c r="K11" s="5">
        <v>100</v>
      </c>
      <c r="L11" s="5"/>
      <c r="M11" s="5"/>
      <c r="N11" s="5"/>
      <c r="O11" s="5"/>
      <c r="P11" s="4" t="s">
        <v>221</v>
      </c>
      <c r="Q11" s="5">
        <v>100</v>
      </c>
      <c r="R11" s="5"/>
      <c r="S11" s="5"/>
      <c r="T11" s="5"/>
      <c r="U11" s="5"/>
      <c r="V11" s="4" t="s">
        <v>222</v>
      </c>
      <c r="W11" s="5">
        <v>100</v>
      </c>
      <c r="X11" s="5"/>
      <c r="Y11" s="5"/>
      <c r="Z11" s="5"/>
      <c r="AA11" s="5"/>
      <c r="AB11" s="4" t="s">
        <v>223</v>
      </c>
      <c r="AC11" s="5"/>
      <c r="AD11" s="5"/>
      <c r="AE11" s="5"/>
      <c r="AF11" s="5">
        <v>100</v>
      </c>
      <c r="AG11" s="5"/>
      <c r="AH11" s="4" t="s">
        <v>224</v>
      </c>
      <c r="AI11" s="5"/>
      <c r="AJ11" s="5"/>
      <c r="AK11" s="5"/>
      <c r="AL11" s="5">
        <v>100</v>
      </c>
      <c r="AM11" s="5"/>
      <c r="AN11" s="6" t="s">
        <v>225</v>
      </c>
      <c r="AO11" s="5"/>
      <c r="AP11" s="5"/>
      <c r="AQ11" s="5"/>
      <c r="AR11" s="5">
        <v>60</v>
      </c>
      <c r="AS11" s="5"/>
      <c r="AT11" s="4" t="s">
        <v>226</v>
      </c>
      <c r="AU11" s="5"/>
      <c r="AV11" s="5"/>
      <c r="AW11" s="5"/>
      <c r="AX11" s="5">
        <v>90</v>
      </c>
      <c r="AY11" s="5"/>
      <c r="AZ11" s="4"/>
      <c r="BA11" s="5"/>
      <c r="BB11" s="5"/>
      <c r="BC11" s="5"/>
      <c r="BD11" s="5"/>
      <c r="BE11" s="5"/>
      <c r="BF11" s="4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6">
        <f t="shared" si="2"/>
        <v>100</v>
      </c>
      <c r="CQ11" s="10">
        <f t="shared" si="3"/>
        <v>100</v>
      </c>
      <c r="CR11" s="10" t="str">
        <f t="shared" si="1"/>
        <v/>
      </c>
      <c r="CS11" s="10" t="str">
        <f t="shared" si="1"/>
        <v/>
      </c>
      <c r="CT11" s="10">
        <f t="shared" si="1"/>
        <v>87.5</v>
      </c>
      <c r="CU11" s="10" t="str">
        <f t="shared" si="1"/>
        <v/>
      </c>
      <c r="CV11" s="21">
        <f t="shared" si="4"/>
        <v>100</v>
      </c>
      <c r="CW11" s="21">
        <f t="shared" si="5"/>
        <v>100</v>
      </c>
      <c r="CX11" s="22">
        <f t="shared" si="6"/>
        <v>100</v>
      </c>
      <c r="CY11" s="22">
        <f t="shared" si="7"/>
        <v>100</v>
      </c>
      <c r="CZ11" s="22" t="str">
        <f t="shared" si="8"/>
        <v/>
      </c>
      <c r="DA11" s="23" t="str">
        <f t="shared" si="9"/>
        <v/>
      </c>
      <c r="DB11" s="23" t="str">
        <f t="shared" si="10"/>
        <v/>
      </c>
      <c r="DC11" s="23" t="str">
        <f t="shared" si="11"/>
        <v/>
      </c>
      <c r="DD11" s="23" t="str">
        <f t="shared" si="12"/>
        <v/>
      </c>
      <c r="DE11" s="23" t="str">
        <f t="shared" si="13"/>
        <v/>
      </c>
      <c r="DF11" s="23" t="str">
        <f t="shared" si="14"/>
        <v/>
      </c>
      <c r="DG11" s="23" t="str">
        <f t="shared" si="15"/>
        <v/>
      </c>
      <c r="DH11" s="23" t="str">
        <f t="shared" si="16"/>
        <v/>
      </c>
      <c r="DI11" s="23" t="str">
        <f t="shared" si="17"/>
        <v/>
      </c>
      <c r="DJ11" s="23" t="str">
        <f t="shared" si="18"/>
        <v/>
      </c>
      <c r="DK11" s="23" t="str">
        <f t="shared" si="19"/>
        <v>Memahami rangkaian tiga pola gerak dominan (bertumpu, bergantung, keseimbangan, berpindah/lokomotor, tolakan, putaran, ayunan, melayang, dan mendarat) dengan konsisten, tepat dan terkontrol dalam aktivitas senam</v>
      </c>
      <c r="DL11" s="23" t="str">
        <f t="shared" si="20"/>
        <v>Memahami rangkaian tiga pola gerak dominan (bertumpu, bergantung, keseimbangan, berpindah/lokomotor, tolakan, putaran, ayunan, melayang, dan mendarat) dengan konsisten, tepat dan terkontrol dalam aktivitas senam</v>
      </c>
      <c r="DM11" s="31" t="str">
        <f>IF(DK11="","",LOOKUP(MAX($CV11:$DJ11),KKM!$C$11:$C$14,KKM!$E$11:$E$14)&amp;" "&amp;PJOK!DK11&amp;"; "&amp;LOOKUP(MIN(PJOK!CV11:DJ11),KKM!$C$11:$C$14,KKM!$E$11:$E$14)&amp;" "&amp;PJOK!DL11)</f>
        <v>Memiliki kemampuan yang sangat baik dalam  Memahami rangkaian tiga pola gerak dominan (bertumpu, bergantung, keseimbangan, berpindah/lokomotor, tolakan, putaran, ayunan, melayang, dan mendarat) dengan konsisten, tepat dan terkontrol dalam aktivitas senam; Memiliki kemampuan yang sangat baik dalam  Memahami rangkaian tiga pola gerak dominan (bertumpu, bergantung, keseimbangan, berpindah/lokomotor, tolakan, putaran, ayunan, melayang, dan mendarat) dengan konsisten, tepat dan terkontrol dalam aktivitas senam</v>
      </c>
      <c r="DO11" s="9" t="str">
        <f t="shared" si="21"/>
        <v/>
      </c>
      <c r="DP11" s="9" t="str">
        <f t="shared" si="22"/>
        <v/>
      </c>
      <c r="DQ11" s="9" t="str">
        <f t="shared" si="23"/>
        <v/>
      </c>
      <c r="DR11" s="9" t="str">
        <f t="shared" si="24"/>
        <v/>
      </c>
      <c r="DS11" s="9">
        <f t="shared" si="25"/>
        <v>100</v>
      </c>
      <c r="DT11" s="9">
        <f t="shared" si="26"/>
        <v>100</v>
      </c>
      <c r="DU11" s="9">
        <f t="shared" si="27"/>
        <v>60</v>
      </c>
      <c r="DV11" s="9">
        <f t="shared" si="28"/>
        <v>90</v>
      </c>
      <c r="DW11" s="9" t="str">
        <f t="shared" si="29"/>
        <v/>
      </c>
      <c r="DX11" s="9" t="str">
        <f t="shared" si="30"/>
        <v/>
      </c>
      <c r="DY11" s="9" t="str">
        <f t="shared" si="31"/>
        <v/>
      </c>
      <c r="DZ11" s="9" t="str">
        <f t="shared" si="32"/>
        <v/>
      </c>
      <c r="EA11" s="9" t="str">
        <f t="shared" si="33"/>
        <v/>
      </c>
      <c r="EB11" s="9" t="str">
        <f t="shared" si="34"/>
        <v/>
      </c>
      <c r="EC11" s="9" t="str">
        <f t="shared" si="35"/>
        <v/>
      </c>
      <c r="ED11" s="9" t="str">
        <f t="shared" si="36"/>
        <v>Mempraktikkan rangkaian tiga pola gerak dominan (bertumpu, bergantung, keseimbangan, berpindah/lokomotor, tolakan, putaran, ayunan, melayang, dan mendarat) dengan konsisten, tepat dan terkontrol dalam aktivitas senam</v>
      </c>
      <c r="EE11" s="9" t="str">
        <f t="shared" si="37"/>
        <v>Mempraktikkan keterampilan salah satu gaya renang dan dasar-dasar penyelamatan diri</v>
      </c>
      <c r="EF11" s="31" t="str">
        <f>IFERROR(LOOKUP(MAX($DO11:$EC11),KKM!$C$11:$C$14,KKM!$F$11:$F$14),"")&amp;PJOK!ED11&amp;"; "&amp;IFERROR(LOOKUP(MIN($DO11:$EC11),KKM!$C$11:$C$14,KKM!$F$11:$F$14),"")&amp;PJOK!EE11</f>
        <v>Sangat terampil dalam Mempraktikkan rangkaian tiga pola gerak dominan (bertumpu, bergantung, keseimbangan, berpindah/lokomotor, tolakan, putaran, ayunan, melayang, dan mendarat) dengan konsisten, tepat dan terkontrol dalam aktivitas senam; Perlu peningkatan pada Mempraktikkan keterampilan salah satu gaya renang dan dasar-dasar penyelamatan diri</v>
      </c>
    </row>
    <row r="12" spans="1:136" ht="78.75" x14ac:dyDescent="0.25">
      <c r="A12" s="2">
        <v>10</v>
      </c>
      <c r="B12" s="3" t="str">
        <f t="shared" ca="1" si="0"/>
        <v>M. ANDI PRAYOGA</v>
      </c>
      <c r="C12" s="3" t="str">
        <f t="shared" ca="1" si="0"/>
        <v>0083148349</v>
      </c>
      <c r="D12" s="4" t="s">
        <v>219</v>
      </c>
      <c r="E12" s="5">
        <v>100</v>
      </c>
      <c r="F12" s="5"/>
      <c r="G12" s="5"/>
      <c r="H12" s="5"/>
      <c r="I12" s="5"/>
      <c r="J12" s="4" t="s">
        <v>220</v>
      </c>
      <c r="K12" s="5">
        <v>100</v>
      </c>
      <c r="L12" s="5"/>
      <c r="M12" s="5"/>
      <c r="N12" s="5"/>
      <c r="O12" s="5"/>
      <c r="P12" s="4" t="s">
        <v>221</v>
      </c>
      <c r="Q12" s="5">
        <v>100</v>
      </c>
      <c r="R12" s="5"/>
      <c r="S12" s="5"/>
      <c r="T12" s="5"/>
      <c r="U12" s="5"/>
      <c r="V12" s="4" t="s">
        <v>222</v>
      </c>
      <c r="W12" s="5">
        <v>100</v>
      </c>
      <c r="X12" s="5"/>
      <c r="Y12" s="5"/>
      <c r="Z12" s="5"/>
      <c r="AA12" s="5"/>
      <c r="AB12" s="4" t="s">
        <v>223</v>
      </c>
      <c r="AC12" s="5"/>
      <c r="AD12" s="5"/>
      <c r="AE12" s="5"/>
      <c r="AF12" s="5">
        <v>100</v>
      </c>
      <c r="AG12" s="5"/>
      <c r="AH12" s="4" t="s">
        <v>224</v>
      </c>
      <c r="AI12" s="5"/>
      <c r="AJ12" s="5"/>
      <c r="AK12" s="5"/>
      <c r="AL12" s="5">
        <v>100</v>
      </c>
      <c r="AM12" s="5"/>
      <c r="AN12" s="6" t="s">
        <v>225</v>
      </c>
      <c r="AO12" s="5"/>
      <c r="AP12" s="5"/>
      <c r="AQ12" s="5"/>
      <c r="AR12" s="5">
        <v>60</v>
      </c>
      <c r="AS12" s="5"/>
      <c r="AT12" s="4" t="s">
        <v>226</v>
      </c>
      <c r="AU12" s="5"/>
      <c r="AV12" s="5"/>
      <c r="AW12" s="5"/>
      <c r="AX12" s="5">
        <v>90</v>
      </c>
      <c r="AY12" s="5"/>
      <c r="AZ12" s="4"/>
      <c r="BA12" s="5"/>
      <c r="BB12" s="5"/>
      <c r="BC12" s="5"/>
      <c r="BD12" s="5"/>
      <c r="BE12" s="5"/>
      <c r="BF12" s="4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6">
        <f t="shared" si="2"/>
        <v>100</v>
      </c>
      <c r="CQ12" s="10">
        <f t="shared" si="3"/>
        <v>100</v>
      </c>
      <c r="CR12" s="10" t="str">
        <f t="shared" si="1"/>
        <v/>
      </c>
      <c r="CS12" s="10" t="str">
        <f t="shared" si="1"/>
        <v/>
      </c>
      <c r="CT12" s="10">
        <f t="shared" si="1"/>
        <v>87.5</v>
      </c>
      <c r="CU12" s="10" t="str">
        <f t="shared" si="1"/>
        <v/>
      </c>
      <c r="CV12" s="21">
        <f t="shared" si="4"/>
        <v>100</v>
      </c>
      <c r="CW12" s="21">
        <f t="shared" si="5"/>
        <v>100</v>
      </c>
      <c r="CX12" s="22">
        <f t="shared" si="6"/>
        <v>100</v>
      </c>
      <c r="CY12" s="22">
        <f t="shared" si="7"/>
        <v>100</v>
      </c>
      <c r="CZ12" s="22" t="str">
        <f t="shared" si="8"/>
        <v/>
      </c>
      <c r="DA12" s="23" t="str">
        <f t="shared" si="9"/>
        <v/>
      </c>
      <c r="DB12" s="23" t="str">
        <f t="shared" si="10"/>
        <v/>
      </c>
      <c r="DC12" s="23" t="str">
        <f t="shared" si="11"/>
        <v/>
      </c>
      <c r="DD12" s="23" t="str">
        <f t="shared" si="12"/>
        <v/>
      </c>
      <c r="DE12" s="23" t="str">
        <f t="shared" si="13"/>
        <v/>
      </c>
      <c r="DF12" s="23" t="str">
        <f t="shared" si="14"/>
        <v/>
      </c>
      <c r="DG12" s="23" t="str">
        <f t="shared" si="15"/>
        <v/>
      </c>
      <c r="DH12" s="23" t="str">
        <f t="shared" si="16"/>
        <v/>
      </c>
      <c r="DI12" s="23" t="str">
        <f t="shared" si="17"/>
        <v/>
      </c>
      <c r="DJ12" s="23" t="str">
        <f t="shared" si="18"/>
        <v/>
      </c>
      <c r="DK12" s="23" t="str">
        <f t="shared" si="19"/>
        <v>Memahami rangkaian tiga pola gerak dominan (bertumpu, bergantung, keseimbangan, berpindah/lokomotor, tolakan, putaran, ayunan, melayang, dan mendarat) dengan konsisten, tepat dan terkontrol dalam aktivitas senam</v>
      </c>
      <c r="DL12" s="23" t="str">
        <f t="shared" si="20"/>
        <v>Memahami rangkaian tiga pola gerak dominan (bertumpu, bergantung, keseimbangan, berpindah/lokomotor, tolakan, putaran, ayunan, melayang, dan mendarat) dengan konsisten, tepat dan terkontrol dalam aktivitas senam</v>
      </c>
      <c r="DM12" s="31" t="str">
        <f>IF(DK12="","",LOOKUP(MAX($CV12:$DJ12),KKM!$C$11:$C$14,KKM!$E$11:$E$14)&amp;" "&amp;PJOK!DK12&amp;"; "&amp;LOOKUP(MIN(PJOK!CV12:DJ12),KKM!$C$11:$C$14,KKM!$E$11:$E$14)&amp;" "&amp;PJOK!DL12)</f>
        <v>Memiliki kemampuan yang sangat baik dalam  Memahami rangkaian tiga pola gerak dominan (bertumpu, bergantung, keseimbangan, berpindah/lokomotor, tolakan, putaran, ayunan, melayang, dan mendarat) dengan konsisten, tepat dan terkontrol dalam aktivitas senam; Memiliki kemampuan yang sangat baik dalam  Memahami rangkaian tiga pola gerak dominan (bertumpu, bergantung, keseimbangan, berpindah/lokomotor, tolakan, putaran, ayunan, melayang, dan mendarat) dengan konsisten, tepat dan terkontrol dalam aktivitas senam</v>
      </c>
      <c r="DO12" s="9" t="str">
        <f t="shared" si="21"/>
        <v/>
      </c>
      <c r="DP12" s="9" t="str">
        <f t="shared" si="22"/>
        <v/>
      </c>
      <c r="DQ12" s="9" t="str">
        <f t="shared" si="23"/>
        <v/>
      </c>
      <c r="DR12" s="9" t="str">
        <f t="shared" si="24"/>
        <v/>
      </c>
      <c r="DS12" s="9">
        <f t="shared" si="25"/>
        <v>100</v>
      </c>
      <c r="DT12" s="9">
        <f t="shared" si="26"/>
        <v>100</v>
      </c>
      <c r="DU12" s="9">
        <f t="shared" si="27"/>
        <v>60</v>
      </c>
      <c r="DV12" s="9">
        <f t="shared" si="28"/>
        <v>90</v>
      </c>
      <c r="DW12" s="9" t="str">
        <f t="shared" si="29"/>
        <v/>
      </c>
      <c r="DX12" s="9" t="str">
        <f t="shared" si="30"/>
        <v/>
      </c>
      <c r="DY12" s="9" t="str">
        <f t="shared" si="31"/>
        <v/>
      </c>
      <c r="DZ12" s="9" t="str">
        <f t="shared" si="32"/>
        <v/>
      </c>
      <c r="EA12" s="9" t="str">
        <f t="shared" si="33"/>
        <v/>
      </c>
      <c r="EB12" s="9" t="str">
        <f t="shared" si="34"/>
        <v/>
      </c>
      <c r="EC12" s="9" t="str">
        <f t="shared" si="35"/>
        <v/>
      </c>
      <c r="ED12" s="9" t="str">
        <f t="shared" si="36"/>
        <v>Mempraktikkan rangkaian tiga pola gerak dominan (bertumpu, bergantung, keseimbangan, berpindah/lokomotor, tolakan, putaran, ayunan, melayang, dan mendarat) dengan konsisten, tepat dan terkontrol dalam aktivitas senam</v>
      </c>
      <c r="EE12" s="9" t="str">
        <f t="shared" si="37"/>
        <v>Mempraktikkan keterampilan salah satu gaya renang dan dasar-dasar penyelamatan diri</v>
      </c>
      <c r="EF12" s="31" t="str">
        <f>IFERROR(LOOKUP(MAX($DO12:$EC12),KKM!$C$11:$C$14,KKM!$F$11:$F$14),"")&amp;PJOK!ED12&amp;"; "&amp;IFERROR(LOOKUP(MIN($DO12:$EC12),KKM!$C$11:$C$14,KKM!$F$11:$F$14),"")&amp;PJOK!EE12</f>
        <v>Sangat terampil dalam Mempraktikkan rangkaian tiga pola gerak dominan (bertumpu, bergantung, keseimbangan, berpindah/lokomotor, tolakan, putaran, ayunan, melayang, dan mendarat) dengan konsisten, tepat dan terkontrol dalam aktivitas senam; Perlu peningkatan pada Mempraktikkan keterampilan salah satu gaya renang dan dasar-dasar penyelamatan diri</v>
      </c>
    </row>
    <row r="13" spans="1:136" ht="78.75" x14ac:dyDescent="0.25">
      <c r="A13" s="2">
        <v>11</v>
      </c>
      <c r="B13" s="3" t="str">
        <f t="shared" ca="1" si="0"/>
        <v>MILIANA</v>
      </c>
      <c r="C13" s="3" t="str">
        <f t="shared" ca="1" si="0"/>
        <v>0091954462</v>
      </c>
      <c r="D13" s="4" t="s">
        <v>219</v>
      </c>
      <c r="E13" s="5">
        <v>100</v>
      </c>
      <c r="F13" s="5"/>
      <c r="G13" s="5"/>
      <c r="H13" s="5"/>
      <c r="I13" s="5"/>
      <c r="J13" s="4" t="s">
        <v>220</v>
      </c>
      <c r="K13" s="5">
        <v>100</v>
      </c>
      <c r="L13" s="5"/>
      <c r="M13" s="5"/>
      <c r="N13" s="5"/>
      <c r="O13" s="5"/>
      <c r="P13" s="4" t="s">
        <v>221</v>
      </c>
      <c r="Q13" s="5">
        <v>100</v>
      </c>
      <c r="R13" s="5"/>
      <c r="S13" s="5"/>
      <c r="T13" s="5"/>
      <c r="U13" s="5"/>
      <c r="V13" s="4" t="s">
        <v>222</v>
      </c>
      <c r="W13" s="5">
        <v>100</v>
      </c>
      <c r="X13" s="5"/>
      <c r="Y13" s="5"/>
      <c r="Z13" s="5"/>
      <c r="AA13" s="5"/>
      <c r="AB13" s="4" t="s">
        <v>223</v>
      </c>
      <c r="AC13" s="5"/>
      <c r="AD13" s="5"/>
      <c r="AE13" s="5"/>
      <c r="AF13" s="5">
        <v>100</v>
      </c>
      <c r="AG13" s="5"/>
      <c r="AH13" s="4" t="s">
        <v>224</v>
      </c>
      <c r="AI13" s="5"/>
      <c r="AJ13" s="5"/>
      <c r="AK13" s="5"/>
      <c r="AL13" s="5">
        <v>100</v>
      </c>
      <c r="AM13" s="5"/>
      <c r="AN13" s="6" t="s">
        <v>225</v>
      </c>
      <c r="AO13" s="5"/>
      <c r="AP13" s="5"/>
      <c r="AQ13" s="5"/>
      <c r="AR13" s="5">
        <v>60</v>
      </c>
      <c r="AS13" s="5"/>
      <c r="AT13" s="4" t="s">
        <v>226</v>
      </c>
      <c r="AU13" s="5"/>
      <c r="AV13" s="5"/>
      <c r="AW13" s="5"/>
      <c r="AX13" s="5">
        <v>90</v>
      </c>
      <c r="AY13" s="5"/>
      <c r="AZ13" s="4"/>
      <c r="BA13" s="5"/>
      <c r="BB13" s="5"/>
      <c r="BC13" s="5"/>
      <c r="BD13" s="5"/>
      <c r="BE13" s="5"/>
      <c r="BF13" s="4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6">
        <f t="shared" si="2"/>
        <v>100</v>
      </c>
      <c r="CQ13" s="10">
        <f t="shared" si="3"/>
        <v>100</v>
      </c>
      <c r="CR13" s="10" t="str">
        <f t="shared" si="1"/>
        <v/>
      </c>
      <c r="CS13" s="10" t="str">
        <f t="shared" si="1"/>
        <v/>
      </c>
      <c r="CT13" s="10">
        <f t="shared" si="1"/>
        <v>87.5</v>
      </c>
      <c r="CU13" s="10" t="str">
        <f t="shared" si="1"/>
        <v/>
      </c>
      <c r="CV13" s="21">
        <f t="shared" si="4"/>
        <v>100</v>
      </c>
      <c r="CW13" s="21">
        <f t="shared" si="5"/>
        <v>100</v>
      </c>
      <c r="CX13" s="22">
        <f t="shared" si="6"/>
        <v>100</v>
      </c>
      <c r="CY13" s="22">
        <f t="shared" si="7"/>
        <v>100</v>
      </c>
      <c r="CZ13" s="22" t="str">
        <f t="shared" si="8"/>
        <v/>
      </c>
      <c r="DA13" s="23" t="str">
        <f t="shared" si="9"/>
        <v/>
      </c>
      <c r="DB13" s="23" t="str">
        <f t="shared" si="10"/>
        <v/>
      </c>
      <c r="DC13" s="23" t="str">
        <f t="shared" si="11"/>
        <v/>
      </c>
      <c r="DD13" s="23" t="str">
        <f t="shared" si="12"/>
        <v/>
      </c>
      <c r="DE13" s="23" t="str">
        <f t="shared" si="13"/>
        <v/>
      </c>
      <c r="DF13" s="23" t="str">
        <f t="shared" si="14"/>
        <v/>
      </c>
      <c r="DG13" s="23" t="str">
        <f t="shared" si="15"/>
        <v/>
      </c>
      <c r="DH13" s="23" t="str">
        <f t="shared" si="16"/>
        <v/>
      </c>
      <c r="DI13" s="23" t="str">
        <f t="shared" si="17"/>
        <v/>
      </c>
      <c r="DJ13" s="23" t="str">
        <f t="shared" si="18"/>
        <v/>
      </c>
      <c r="DK13" s="23" t="str">
        <f t="shared" si="19"/>
        <v>Memahami rangkaian tiga pola gerak dominan (bertumpu, bergantung, keseimbangan, berpindah/lokomotor, tolakan, putaran, ayunan, melayang, dan mendarat) dengan konsisten, tepat dan terkontrol dalam aktivitas senam</v>
      </c>
      <c r="DL13" s="23" t="str">
        <f t="shared" si="20"/>
        <v>Memahami rangkaian tiga pola gerak dominan (bertumpu, bergantung, keseimbangan, berpindah/lokomotor, tolakan, putaran, ayunan, melayang, dan mendarat) dengan konsisten, tepat dan terkontrol dalam aktivitas senam</v>
      </c>
      <c r="DM13" s="31" t="str">
        <f>IF(DK13="","",LOOKUP(MAX($CV13:$DJ13),KKM!$C$11:$C$14,KKM!$E$11:$E$14)&amp;" "&amp;PJOK!DK13&amp;"; "&amp;LOOKUP(MIN(PJOK!CV13:DJ13),KKM!$C$11:$C$14,KKM!$E$11:$E$14)&amp;" "&amp;PJOK!DL13)</f>
        <v>Memiliki kemampuan yang sangat baik dalam  Memahami rangkaian tiga pola gerak dominan (bertumpu, bergantung, keseimbangan, berpindah/lokomotor, tolakan, putaran, ayunan, melayang, dan mendarat) dengan konsisten, tepat dan terkontrol dalam aktivitas senam; Memiliki kemampuan yang sangat baik dalam  Memahami rangkaian tiga pola gerak dominan (bertumpu, bergantung, keseimbangan, berpindah/lokomotor, tolakan, putaran, ayunan, melayang, dan mendarat) dengan konsisten, tepat dan terkontrol dalam aktivitas senam</v>
      </c>
      <c r="DO13" s="9" t="str">
        <f t="shared" si="21"/>
        <v/>
      </c>
      <c r="DP13" s="9" t="str">
        <f t="shared" si="22"/>
        <v/>
      </c>
      <c r="DQ13" s="9" t="str">
        <f t="shared" si="23"/>
        <v/>
      </c>
      <c r="DR13" s="9" t="str">
        <f t="shared" si="24"/>
        <v/>
      </c>
      <c r="DS13" s="9">
        <f t="shared" si="25"/>
        <v>100</v>
      </c>
      <c r="DT13" s="9">
        <f t="shared" si="26"/>
        <v>100</v>
      </c>
      <c r="DU13" s="9">
        <f t="shared" si="27"/>
        <v>60</v>
      </c>
      <c r="DV13" s="9">
        <f t="shared" si="28"/>
        <v>90</v>
      </c>
      <c r="DW13" s="9" t="str">
        <f t="shared" si="29"/>
        <v/>
      </c>
      <c r="DX13" s="9" t="str">
        <f t="shared" si="30"/>
        <v/>
      </c>
      <c r="DY13" s="9" t="str">
        <f t="shared" si="31"/>
        <v/>
      </c>
      <c r="DZ13" s="9" t="str">
        <f t="shared" si="32"/>
        <v/>
      </c>
      <c r="EA13" s="9" t="str">
        <f t="shared" si="33"/>
        <v/>
      </c>
      <c r="EB13" s="9" t="str">
        <f t="shared" si="34"/>
        <v/>
      </c>
      <c r="EC13" s="9" t="str">
        <f t="shared" si="35"/>
        <v/>
      </c>
      <c r="ED13" s="9" t="str">
        <f t="shared" si="36"/>
        <v>Mempraktikkan rangkaian tiga pola gerak dominan (bertumpu, bergantung, keseimbangan, berpindah/lokomotor, tolakan, putaran, ayunan, melayang, dan mendarat) dengan konsisten, tepat dan terkontrol dalam aktivitas senam</v>
      </c>
      <c r="EE13" s="9" t="str">
        <f t="shared" si="37"/>
        <v>Mempraktikkan keterampilan salah satu gaya renang dan dasar-dasar penyelamatan diri</v>
      </c>
      <c r="EF13" s="31" t="str">
        <f>IFERROR(LOOKUP(MAX($DO13:$EC13),KKM!$C$11:$C$14,KKM!$F$11:$F$14),"")&amp;PJOK!ED13&amp;"; "&amp;IFERROR(LOOKUP(MIN($DO13:$EC13),KKM!$C$11:$C$14,KKM!$F$11:$F$14),"")&amp;PJOK!EE13</f>
        <v>Sangat terampil dalam Mempraktikkan rangkaian tiga pola gerak dominan (bertumpu, bergantung, keseimbangan, berpindah/lokomotor, tolakan, putaran, ayunan, melayang, dan mendarat) dengan konsisten, tepat dan terkontrol dalam aktivitas senam; Perlu peningkatan pada Mempraktikkan keterampilan salah satu gaya renang dan dasar-dasar penyelamatan diri</v>
      </c>
    </row>
    <row r="14" spans="1:136" ht="78.75" x14ac:dyDescent="0.25">
      <c r="A14" s="2">
        <v>12</v>
      </c>
      <c r="B14" s="3" t="str">
        <f t="shared" ca="1" si="0"/>
        <v>MUHAMMAD HAFIS</v>
      </c>
      <c r="C14" s="3" t="str">
        <f t="shared" ca="1" si="0"/>
        <v>0086427247</v>
      </c>
      <c r="D14" s="4" t="s">
        <v>219</v>
      </c>
      <c r="E14" s="5">
        <v>100</v>
      </c>
      <c r="F14" s="5"/>
      <c r="G14" s="5"/>
      <c r="H14" s="5"/>
      <c r="I14" s="5"/>
      <c r="J14" s="4" t="s">
        <v>220</v>
      </c>
      <c r="K14" s="5">
        <v>100</v>
      </c>
      <c r="L14" s="5"/>
      <c r="M14" s="5"/>
      <c r="N14" s="5"/>
      <c r="O14" s="5"/>
      <c r="P14" s="4" t="s">
        <v>221</v>
      </c>
      <c r="Q14" s="5">
        <v>100</v>
      </c>
      <c r="R14" s="5"/>
      <c r="S14" s="5"/>
      <c r="T14" s="5"/>
      <c r="U14" s="5"/>
      <c r="V14" s="4" t="s">
        <v>222</v>
      </c>
      <c r="W14" s="5">
        <v>100</v>
      </c>
      <c r="X14" s="5"/>
      <c r="Y14" s="5"/>
      <c r="Z14" s="5"/>
      <c r="AA14" s="5"/>
      <c r="AB14" s="4" t="s">
        <v>223</v>
      </c>
      <c r="AC14" s="5"/>
      <c r="AD14" s="5"/>
      <c r="AE14" s="5"/>
      <c r="AF14" s="5">
        <v>100</v>
      </c>
      <c r="AG14" s="5"/>
      <c r="AH14" s="4" t="s">
        <v>224</v>
      </c>
      <c r="AI14" s="5"/>
      <c r="AJ14" s="5"/>
      <c r="AK14" s="5"/>
      <c r="AL14" s="5">
        <v>100</v>
      </c>
      <c r="AM14" s="5"/>
      <c r="AN14" s="6" t="s">
        <v>225</v>
      </c>
      <c r="AO14" s="5"/>
      <c r="AP14" s="5"/>
      <c r="AQ14" s="5"/>
      <c r="AR14" s="5">
        <v>60</v>
      </c>
      <c r="AS14" s="5"/>
      <c r="AT14" s="4" t="s">
        <v>226</v>
      </c>
      <c r="AU14" s="5"/>
      <c r="AV14" s="5"/>
      <c r="AW14" s="5"/>
      <c r="AX14" s="5">
        <v>90</v>
      </c>
      <c r="AY14" s="5"/>
      <c r="AZ14" s="4"/>
      <c r="BA14" s="5"/>
      <c r="BB14" s="5"/>
      <c r="BC14" s="5"/>
      <c r="BD14" s="5"/>
      <c r="BE14" s="5"/>
      <c r="BF14" s="4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6">
        <f t="shared" si="2"/>
        <v>100</v>
      </c>
      <c r="CQ14" s="10">
        <f t="shared" si="3"/>
        <v>100</v>
      </c>
      <c r="CR14" s="10" t="str">
        <f t="shared" si="1"/>
        <v/>
      </c>
      <c r="CS14" s="10" t="str">
        <f t="shared" si="1"/>
        <v/>
      </c>
      <c r="CT14" s="10">
        <f t="shared" si="1"/>
        <v>87.5</v>
      </c>
      <c r="CU14" s="10" t="str">
        <f t="shared" si="1"/>
        <v/>
      </c>
      <c r="CV14" s="21">
        <f t="shared" si="4"/>
        <v>100</v>
      </c>
      <c r="CW14" s="21">
        <f t="shared" si="5"/>
        <v>100</v>
      </c>
      <c r="CX14" s="22">
        <f t="shared" si="6"/>
        <v>100</v>
      </c>
      <c r="CY14" s="22">
        <f t="shared" si="7"/>
        <v>100</v>
      </c>
      <c r="CZ14" s="22" t="str">
        <f t="shared" si="8"/>
        <v/>
      </c>
      <c r="DA14" s="23" t="str">
        <f t="shared" si="9"/>
        <v/>
      </c>
      <c r="DB14" s="23" t="str">
        <f t="shared" si="10"/>
        <v/>
      </c>
      <c r="DC14" s="23" t="str">
        <f t="shared" si="11"/>
        <v/>
      </c>
      <c r="DD14" s="23" t="str">
        <f t="shared" si="12"/>
        <v/>
      </c>
      <c r="DE14" s="23" t="str">
        <f t="shared" si="13"/>
        <v/>
      </c>
      <c r="DF14" s="23" t="str">
        <f t="shared" si="14"/>
        <v/>
      </c>
      <c r="DG14" s="23" t="str">
        <f t="shared" si="15"/>
        <v/>
      </c>
      <c r="DH14" s="23" t="str">
        <f t="shared" si="16"/>
        <v/>
      </c>
      <c r="DI14" s="23" t="str">
        <f t="shared" si="17"/>
        <v/>
      </c>
      <c r="DJ14" s="23" t="str">
        <f t="shared" si="18"/>
        <v/>
      </c>
      <c r="DK14" s="23" t="str">
        <f t="shared" si="19"/>
        <v>Memahami rangkaian tiga pola gerak dominan (bertumpu, bergantung, keseimbangan, berpindah/lokomotor, tolakan, putaran, ayunan, melayang, dan mendarat) dengan konsisten, tepat dan terkontrol dalam aktivitas senam</v>
      </c>
      <c r="DL14" s="23" t="str">
        <f t="shared" si="20"/>
        <v>Memahami rangkaian tiga pola gerak dominan (bertumpu, bergantung, keseimbangan, berpindah/lokomotor, tolakan, putaran, ayunan, melayang, dan mendarat) dengan konsisten, tepat dan terkontrol dalam aktivitas senam</v>
      </c>
      <c r="DM14" s="31" t="str">
        <f>IF(DK14="","",LOOKUP(MAX($CV14:$DJ14),KKM!$C$11:$C$14,KKM!$E$11:$E$14)&amp;" "&amp;PJOK!DK14&amp;"; "&amp;LOOKUP(MIN(PJOK!CV14:DJ14),KKM!$C$11:$C$14,KKM!$E$11:$E$14)&amp;" "&amp;PJOK!DL14)</f>
        <v>Memiliki kemampuan yang sangat baik dalam  Memahami rangkaian tiga pola gerak dominan (bertumpu, bergantung, keseimbangan, berpindah/lokomotor, tolakan, putaran, ayunan, melayang, dan mendarat) dengan konsisten, tepat dan terkontrol dalam aktivitas senam; Memiliki kemampuan yang sangat baik dalam  Memahami rangkaian tiga pola gerak dominan (bertumpu, bergantung, keseimbangan, berpindah/lokomotor, tolakan, putaran, ayunan, melayang, dan mendarat) dengan konsisten, tepat dan terkontrol dalam aktivitas senam</v>
      </c>
      <c r="DO14" s="9" t="str">
        <f t="shared" si="21"/>
        <v/>
      </c>
      <c r="DP14" s="9" t="str">
        <f t="shared" si="22"/>
        <v/>
      </c>
      <c r="DQ14" s="9" t="str">
        <f t="shared" si="23"/>
        <v/>
      </c>
      <c r="DR14" s="9" t="str">
        <f t="shared" si="24"/>
        <v/>
      </c>
      <c r="DS14" s="9">
        <f t="shared" si="25"/>
        <v>100</v>
      </c>
      <c r="DT14" s="9">
        <f t="shared" si="26"/>
        <v>100</v>
      </c>
      <c r="DU14" s="9">
        <f t="shared" si="27"/>
        <v>60</v>
      </c>
      <c r="DV14" s="9">
        <f t="shared" si="28"/>
        <v>90</v>
      </c>
      <c r="DW14" s="9" t="str">
        <f t="shared" si="29"/>
        <v/>
      </c>
      <c r="DX14" s="9" t="str">
        <f t="shared" si="30"/>
        <v/>
      </c>
      <c r="DY14" s="9" t="str">
        <f t="shared" si="31"/>
        <v/>
      </c>
      <c r="DZ14" s="9" t="str">
        <f t="shared" si="32"/>
        <v/>
      </c>
      <c r="EA14" s="9" t="str">
        <f t="shared" si="33"/>
        <v/>
      </c>
      <c r="EB14" s="9" t="str">
        <f t="shared" si="34"/>
        <v/>
      </c>
      <c r="EC14" s="9" t="str">
        <f t="shared" si="35"/>
        <v/>
      </c>
      <c r="ED14" s="9" t="str">
        <f t="shared" si="36"/>
        <v>Mempraktikkan rangkaian tiga pola gerak dominan (bertumpu, bergantung, keseimbangan, berpindah/lokomotor, tolakan, putaran, ayunan, melayang, dan mendarat) dengan konsisten, tepat dan terkontrol dalam aktivitas senam</v>
      </c>
      <c r="EE14" s="9" t="str">
        <f t="shared" si="37"/>
        <v>Mempraktikkan keterampilan salah satu gaya renang dan dasar-dasar penyelamatan diri</v>
      </c>
      <c r="EF14" s="31" t="str">
        <f>IFERROR(LOOKUP(MAX($DO14:$EC14),KKM!$C$11:$C$14,KKM!$F$11:$F$14),"")&amp;PJOK!ED14&amp;"; "&amp;IFERROR(LOOKUP(MIN($DO14:$EC14),KKM!$C$11:$C$14,KKM!$F$11:$F$14),"")&amp;PJOK!EE14</f>
        <v>Sangat terampil dalam Mempraktikkan rangkaian tiga pola gerak dominan (bertumpu, bergantung, keseimbangan, berpindah/lokomotor, tolakan, putaran, ayunan, melayang, dan mendarat) dengan konsisten, tepat dan terkontrol dalam aktivitas senam; Perlu peningkatan pada Mempraktikkan keterampilan salah satu gaya renang dan dasar-dasar penyelamatan diri</v>
      </c>
    </row>
    <row r="15" spans="1:136" ht="78.75" x14ac:dyDescent="0.25">
      <c r="A15" s="2">
        <v>13</v>
      </c>
      <c r="B15" s="3" t="str">
        <f t="shared" ca="1" si="0"/>
        <v>MUHAMMAD NIZAM</v>
      </c>
      <c r="C15" s="3" t="str">
        <f t="shared" ca="1" si="0"/>
        <v>0072115185</v>
      </c>
      <c r="D15" s="4" t="s">
        <v>219</v>
      </c>
      <c r="E15" s="5">
        <v>100</v>
      </c>
      <c r="F15" s="5"/>
      <c r="G15" s="5"/>
      <c r="H15" s="5"/>
      <c r="I15" s="5"/>
      <c r="J15" s="4" t="s">
        <v>220</v>
      </c>
      <c r="K15" s="5">
        <v>100</v>
      </c>
      <c r="L15" s="5"/>
      <c r="M15" s="5"/>
      <c r="N15" s="5"/>
      <c r="O15" s="5"/>
      <c r="P15" s="4" t="s">
        <v>221</v>
      </c>
      <c r="Q15" s="5">
        <v>100</v>
      </c>
      <c r="R15" s="5"/>
      <c r="S15" s="5"/>
      <c r="T15" s="5"/>
      <c r="U15" s="5"/>
      <c r="V15" s="4" t="s">
        <v>222</v>
      </c>
      <c r="W15" s="5">
        <v>100</v>
      </c>
      <c r="X15" s="5"/>
      <c r="Y15" s="5"/>
      <c r="Z15" s="5"/>
      <c r="AA15" s="5"/>
      <c r="AB15" s="4" t="s">
        <v>223</v>
      </c>
      <c r="AC15" s="5"/>
      <c r="AD15" s="5"/>
      <c r="AE15" s="5"/>
      <c r="AF15" s="5">
        <v>100</v>
      </c>
      <c r="AG15" s="5"/>
      <c r="AH15" s="4" t="s">
        <v>224</v>
      </c>
      <c r="AI15" s="5"/>
      <c r="AJ15" s="5"/>
      <c r="AK15" s="5"/>
      <c r="AL15" s="5">
        <v>100</v>
      </c>
      <c r="AM15" s="5"/>
      <c r="AN15" s="6" t="s">
        <v>225</v>
      </c>
      <c r="AO15" s="5"/>
      <c r="AP15" s="5"/>
      <c r="AQ15" s="5"/>
      <c r="AR15" s="5">
        <v>60</v>
      </c>
      <c r="AS15" s="5"/>
      <c r="AT15" s="4" t="s">
        <v>226</v>
      </c>
      <c r="AU15" s="5"/>
      <c r="AV15" s="5"/>
      <c r="AW15" s="5"/>
      <c r="AX15" s="5">
        <v>90</v>
      </c>
      <c r="AY15" s="5"/>
      <c r="AZ15" s="4"/>
      <c r="BA15" s="5"/>
      <c r="BB15" s="5"/>
      <c r="BC15" s="5"/>
      <c r="BD15" s="5"/>
      <c r="BE15" s="5"/>
      <c r="BF15" s="4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6">
        <f t="shared" si="2"/>
        <v>100</v>
      </c>
      <c r="CQ15" s="10">
        <f t="shared" si="3"/>
        <v>100</v>
      </c>
      <c r="CR15" s="10" t="str">
        <f t="shared" si="1"/>
        <v/>
      </c>
      <c r="CS15" s="10" t="str">
        <f t="shared" si="1"/>
        <v/>
      </c>
      <c r="CT15" s="10">
        <f t="shared" si="1"/>
        <v>87.5</v>
      </c>
      <c r="CU15" s="10" t="str">
        <f t="shared" si="1"/>
        <v/>
      </c>
      <c r="CV15" s="21">
        <f t="shared" si="4"/>
        <v>100</v>
      </c>
      <c r="CW15" s="21">
        <f t="shared" si="5"/>
        <v>100</v>
      </c>
      <c r="CX15" s="22">
        <f t="shared" si="6"/>
        <v>100</v>
      </c>
      <c r="CY15" s="22">
        <f t="shared" si="7"/>
        <v>100</v>
      </c>
      <c r="CZ15" s="22" t="str">
        <f t="shared" si="8"/>
        <v/>
      </c>
      <c r="DA15" s="23" t="str">
        <f t="shared" si="9"/>
        <v/>
      </c>
      <c r="DB15" s="23" t="str">
        <f t="shared" si="10"/>
        <v/>
      </c>
      <c r="DC15" s="23" t="str">
        <f t="shared" si="11"/>
        <v/>
      </c>
      <c r="DD15" s="23" t="str">
        <f t="shared" si="12"/>
        <v/>
      </c>
      <c r="DE15" s="23" t="str">
        <f t="shared" si="13"/>
        <v/>
      </c>
      <c r="DF15" s="23" t="str">
        <f t="shared" si="14"/>
        <v/>
      </c>
      <c r="DG15" s="23" t="str">
        <f t="shared" si="15"/>
        <v/>
      </c>
      <c r="DH15" s="23" t="str">
        <f t="shared" si="16"/>
        <v/>
      </c>
      <c r="DI15" s="23" t="str">
        <f t="shared" si="17"/>
        <v/>
      </c>
      <c r="DJ15" s="23" t="str">
        <f t="shared" si="18"/>
        <v/>
      </c>
      <c r="DK15" s="23" t="str">
        <f t="shared" si="19"/>
        <v>Memahami rangkaian tiga pola gerak dominan (bertumpu, bergantung, keseimbangan, berpindah/lokomotor, tolakan, putaran, ayunan, melayang, dan mendarat) dengan konsisten, tepat dan terkontrol dalam aktivitas senam</v>
      </c>
      <c r="DL15" s="23" t="str">
        <f t="shared" si="20"/>
        <v>Memahami rangkaian tiga pola gerak dominan (bertumpu, bergantung, keseimbangan, berpindah/lokomotor, tolakan, putaran, ayunan, melayang, dan mendarat) dengan konsisten, tepat dan terkontrol dalam aktivitas senam</v>
      </c>
      <c r="DM15" s="31" t="str">
        <f>IF(DK15="","",LOOKUP(MAX($CV15:$DJ15),KKM!$C$11:$C$14,KKM!$E$11:$E$14)&amp;" "&amp;PJOK!DK15&amp;"; "&amp;LOOKUP(MIN(PJOK!CV15:DJ15),KKM!$C$11:$C$14,KKM!$E$11:$E$14)&amp;" "&amp;PJOK!DL15)</f>
        <v>Memiliki kemampuan yang sangat baik dalam  Memahami rangkaian tiga pola gerak dominan (bertumpu, bergantung, keseimbangan, berpindah/lokomotor, tolakan, putaran, ayunan, melayang, dan mendarat) dengan konsisten, tepat dan terkontrol dalam aktivitas senam; Memiliki kemampuan yang sangat baik dalam  Memahami rangkaian tiga pola gerak dominan (bertumpu, bergantung, keseimbangan, berpindah/lokomotor, tolakan, putaran, ayunan, melayang, dan mendarat) dengan konsisten, tepat dan terkontrol dalam aktivitas senam</v>
      </c>
      <c r="DO15" s="9" t="str">
        <f t="shared" si="21"/>
        <v/>
      </c>
      <c r="DP15" s="9" t="str">
        <f t="shared" si="22"/>
        <v/>
      </c>
      <c r="DQ15" s="9" t="str">
        <f t="shared" si="23"/>
        <v/>
      </c>
      <c r="DR15" s="9" t="str">
        <f t="shared" si="24"/>
        <v/>
      </c>
      <c r="DS15" s="9">
        <f t="shared" si="25"/>
        <v>100</v>
      </c>
      <c r="DT15" s="9">
        <f t="shared" si="26"/>
        <v>100</v>
      </c>
      <c r="DU15" s="9">
        <f t="shared" si="27"/>
        <v>60</v>
      </c>
      <c r="DV15" s="9">
        <f t="shared" si="28"/>
        <v>90</v>
      </c>
      <c r="DW15" s="9" t="str">
        <f t="shared" si="29"/>
        <v/>
      </c>
      <c r="DX15" s="9" t="str">
        <f t="shared" si="30"/>
        <v/>
      </c>
      <c r="DY15" s="9" t="str">
        <f t="shared" si="31"/>
        <v/>
      </c>
      <c r="DZ15" s="9" t="str">
        <f t="shared" si="32"/>
        <v/>
      </c>
      <c r="EA15" s="9" t="str">
        <f t="shared" si="33"/>
        <v/>
      </c>
      <c r="EB15" s="9" t="str">
        <f t="shared" si="34"/>
        <v/>
      </c>
      <c r="EC15" s="9" t="str">
        <f t="shared" si="35"/>
        <v/>
      </c>
      <c r="ED15" s="9" t="str">
        <f t="shared" si="36"/>
        <v>Mempraktikkan rangkaian tiga pola gerak dominan (bertumpu, bergantung, keseimbangan, berpindah/lokomotor, tolakan, putaran, ayunan, melayang, dan mendarat) dengan konsisten, tepat dan terkontrol dalam aktivitas senam</v>
      </c>
      <c r="EE15" s="9" t="str">
        <f t="shared" si="37"/>
        <v>Mempraktikkan keterampilan salah satu gaya renang dan dasar-dasar penyelamatan diri</v>
      </c>
      <c r="EF15" s="31" t="str">
        <f>IFERROR(LOOKUP(MAX($DO15:$EC15),KKM!$C$11:$C$14,KKM!$F$11:$F$14),"")&amp;PJOK!ED15&amp;"; "&amp;IFERROR(LOOKUP(MIN($DO15:$EC15),KKM!$C$11:$C$14,KKM!$F$11:$F$14),"")&amp;PJOK!EE15</f>
        <v>Sangat terampil dalam Mempraktikkan rangkaian tiga pola gerak dominan (bertumpu, bergantung, keseimbangan, berpindah/lokomotor, tolakan, putaran, ayunan, melayang, dan mendarat) dengan konsisten, tepat dan terkontrol dalam aktivitas senam; Perlu peningkatan pada Mempraktikkan keterampilan salah satu gaya renang dan dasar-dasar penyelamatan diri</v>
      </c>
    </row>
    <row r="16" spans="1:136" ht="78.75" x14ac:dyDescent="0.25">
      <c r="A16" s="2">
        <v>14</v>
      </c>
      <c r="B16" s="3" t="str">
        <f t="shared" ca="1" si="0"/>
        <v>MUHAMMAD RAMADANI</v>
      </c>
      <c r="C16" s="3" t="str">
        <f t="shared" ca="1" si="0"/>
        <v>0071550749</v>
      </c>
      <c r="D16" s="4" t="s">
        <v>219</v>
      </c>
      <c r="E16" s="5">
        <v>100</v>
      </c>
      <c r="F16" s="5"/>
      <c r="G16" s="5"/>
      <c r="H16" s="5"/>
      <c r="I16" s="5"/>
      <c r="J16" s="4" t="s">
        <v>220</v>
      </c>
      <c r="K16" s="5">
        <v>100</v>
      </c>
      <c r="L16" s="5"/>
      <c r="M16" s="5"/>
      <c r="N16" s="5"/>
      <c r="O16" s="5"/>
      <c r="P16" s="4" t="s">
        <v>221</v>
      </c>
      <c r="Q16" s="5">
        <v>100</v>
      </c>
      <c r="R16" s="5"/>
      <c r="S16" s="5"/>
      <c r="T16" s="5"/>
      <c r="U16" s="5"/>
      <c r="V16" s="4" t="s">
        <v>222</v>
      </c>
      <c r="W16" s="5">
        <v>100</v>
      </c>
      <c r="X16" s="5"/>
      <c r="Y16" s="5"/>
      <c r="Z16" s="5"/>
      <c r="AA16" s="5"/>
      <c r="AB16" s="4" t="s">
        <v>223</v>
      </c>
      <c r="AC16" s="5"/>
      <c r="AD16" s="5"/>
      <c r="AE16" s="5"/>
      <c r="AF16" s="5">
        <v>100</v>
      </c>
      <c r="AG16" s="5"/>
      <c r="AH16" s="4" t="s">
        <v>224</v>
      </c>
      <c r="AI16" s="5"/>
      <c r="AJ16" s="5"/>
      <c r="AK16" s="5"/>
      <c r="AL16" s="5">
        <v>100</v>
      </c>
      <c r="AM16" s="5"/>
      <c r="AN16" s="6" t="s">
        <v>225</v>
      </c>
      <c r="AO16" s="5"/>
      <c r="AP16" s="5"/>
      <c r="AQ16" s="5"/>
      <c r="AR16" s="5">
        <v>60</v>
      </c>
      <c r="AS16" s="5"/>
      <c r="AT16" s="4" t="s">
        <v>226</v>
      </c>
      <c r="AU16" s="5"/>
      <c r="AV16" s="5"/>
      <c r="AW16" s="5"/>
      <c r="AX16" s="5">
        <v>90</v>
      </c>
      <c r="AY16" s="5"/>
      <c r="AZ16" s="4"/>
      <c r="BA16" s="5"/>
      <c r="BB16" s="5"/>
      <c r="BC16" s="5"/>
      <c r="BD16" s="5"/>
      <c r="BE16" s="5"/>
      <c r="BF16" s="4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6">
        <f t="shared" si="2"/>
        <v>100</v>
      </c>
      <c r="CQ16" s="10">
        <f t="shared" si="3"/>
        <v>100</v>
      </c>
      <c r="CR16" s="10" t="str">
        <f t="shared" si="1"/>
        <v/>
      </c>
      <c r="CS16" s="10" t="str">
        <f t="shared" si="1"/>
        <v/>
      </c>
      <c r="CT16" s="10">
        <f t="shared" si="1"/>
        <v>87.5</v>
      </c>
      <c r="CU16" s="10" t="str">
        <f t="shared" si="1"/>
        <v/>
      </c>
      <c r="CV16" s="21">
        <f t="shared" si="4"/>
        <v>100</v>
      </c>
      <c r="CW16" s="21">
        <f t="shared" si="5"/>
        <v>100</v>
      </c>
      <c r="CX16" s="22">
        <f t="shared" si="6"/>
        <v>100</v>
      </c>
      <c r="CY16" s="22">
        <f t="shared" si="7"/>
        <v>100</v>
      </c>
      <c r="CZ16" s="22" t="str">
        <f t="shared" si="8"/>
        <v/>
      </c>
      <c r="DA16" s="23" t="str">
        <f t="shared" si="9"/>
        <v/>
      </c>
      <c r="DB16" s="23" t="str">
        <f t="shared" si="10"/>
        <v/>
      </c>
      <c r="DC16" s="23" t="str">
        <f t="shared" si="11"/>
        <v/>
      </c>
      <c r="DD16" s="23" t="str">
        <f t="shared" si="12"/>
        <v/>
      </c>
      <c r="DE16" s="23" t="str">
        <f t="shared" si="13"/>
        <v/>
      </c>
      <c r="DF16" s="23" t="str">
        <f t="shared" si="14"/>
        <v/>
      </c>
      <c r="DG16" s="23" t="str">
        <f t="shared" si="15"/>
        <v/>
      </c>
      <c r="DH16" s="23" t="str">
        <f t="shared" si="16"/>
        <v/>
      </c>
      <c r="DI16" s="23" t="str">
        <f t="shared" si="17"/>
        <v/>
      </c>
      <c r="DJ16" s="23" t="str">
        <f t="shared" si="18"/>
        <v/>
      </c>
      <c r="DK16" s="23" t="str">
        <f t="shared" si="19"/>
        <v>Memahami rangkaian tiga pola gerak dominan (bertumpu, bergantung, keseimbangan, berpindah/lokomotor, tolakan, putaran, ayunan, melayang, dan mendarat) dengan konsisten, tepat dan terkontrol dalam aktivitas senam</v>
      </c>
      <c r="DL16" s="23" t="str">
        <f t="shared" si="20"/>
        <v>Memahami rangkaian tiga pola gerak dominan (bertumpu, bergantung, keseimbangan, berpindah/lokomotor, tolakan, putaran, ayunan, melayang, dan mendarat) dengan konsisten, tepat dan terkontrol dalam aktivitas senam</v>
      </c>
      <c r="DM16" s="31" t="str">
        <f>IF(DK16="","",LOOKUP(MAX($CV16:$DJ16),KKM!$C$11:$C$14,KKM!$E$11:$E$14)&amp;" "&amp;PJOK!DK16&amp;"; "&amp;LOOKUP(MIN(PJOK!CV16:DJ16),KKM!$C$11:$C$14,KKM!$E$11:$E$14)&amp;" "&amp;PJOK!DL16)</f>
        <v>Memiliki kemampuan yang sangat baik dalam  Memahami rangkaian tiga pola gerak dominan (bertumpu, bergantung, keseimbangan, berpindah/lokomotor, tolakan, putaran, ayunan, melayang, dan mendarat) dengan konsisten, tepat dan terkontrol dalam aktivitas senam; Memiliki kemampuan yang sangat baik dalam  Memahami rangkaian tiga pola gerak dominan (bertumpu, bergantung, keseimbangan, berpindah/lokomotor, tolakan, putaran, ayunan, melayang, dan mendarat) dengan konsisten, tepat dan terkontrol dalam aktivitas senam</v>
      </c>
      <c r="DO16" s="9" t="str">
        <f t="shared" si="21"/>
        <v/>
      </c>
      <c r="DP16" s="9" t="str">
        <f t="shared" si="22"/>
        <v/>
      </c>
      <c r="DQ16" s="9" t="str">
        <f t="shared" si="23"/>
        <v/>
      </c>
      <c r="DR16" s="9" t="str">
        <f t="shared" si="24"/>
        <v/>
      </c>
      <c r="DS16" s="9">
        <f t="shared" si="25"/>
        <v>100</v>
      </c>
      <c r="DT16" s="9">
        <f t="shared" si="26"/>
        <v>100</v>
      </c>
      <c r="DU16" s="9">
        <f t="shared" si="27"/>
        <v>60</v>
      </c>
      <c r="DV16" s="9">
        <f t="shared" si="28"/>
        <v>90</v>
      </c>
      <c r="DW16" s="9" t="str">
        <f t="shared" si="29"/>
        <v/>
      </c>
      <c r="DX16" s="9" t="str">
        <f t="shared" si="30"/>
        <v/>
      </c>
      <c r="DY16" s="9" t="str">
        <f t="shared" si="31"/>
        <v/>
      </c>
      <c r="DZ16" s="9" t="str">
        <f t="shared" si="32"/>
        <v/>
      </c>
      <c r="EA16" s="9" t="str">
        <f t="shared" si="33"/>
        <v/>
      </c>
      <c r="EB16" s="9" t="str">
        <f t="shared" si="34"/>
        <v/>
      </c>
      <c r="EC16" s="9" t="str">
        <f t="shared" si="35"/>
        <v/>
      </c>
      <c r="ED16" s="9" t="str">
        <f t="shared" si="36"/>
        <v>Mempraktikkan rangkaian tiga pola gerak dominan (bertumpu, bergantung, keseimbangan, berpindah/lokomotor, tolakan, putaran, ayunan, melayang, dan mendarat) dengan konsisten, tepat dan terkontrol dalam aktivitas senam</v>
      </c>
      <c r="EE16" s="9" t="str">
        <f t="shared" si="37"/>
        <v>Mempraktikkan keterampilan salah satu gaya renang dan dasar-dasar penyelamatan diri</v>
      </c>
      <c r="EF16" s="31" t="str">
        <f>IFERROR(LOOKUP(MAX($DO16:$EC16),KKM!$C$11:$C$14,KKM!$F$11:$F$14),"")&amp;PJOK!ED16&amp;"; "&amp;IFERROR(LOOKUP(MIN($DO16:$EC16),KKM!$C$11:$C$14,KKM!$F$11:$F$14),"")&amp;PJOK!EE16</f>
        <v>Sangat terampil dalam Mempraktikkan rangkaian tiga pola gerak dominan (bertumpu, bergantung, keseimbangan, berpindah/lokomotor, tolakan, putaran, ayunan, melayang, dan mendarat) dengan konsisten, tepat dan terkontrol dalam aktivitas senam; Perlu peningkatan pada Mempraktikkan keterampilan salah satu gaya renang dan dasar-dasar penyelamatan diri</v>
      </c>
    </row>
    <row r="17" spans="1:136" ht="78.75" x14ac:dyDescent="0.25">
      <c r="A17" s="2">
        <v>15</v>
      </c>
      <c r="B17" s="3" t="str">
        <f t="shared" ca="1" si="0"/>
        <v>MUHAMMAD REVALISA AKBAR</v>
      </c>
      <c r="C17" s="3" t="str">
        <f t="shared" ca="1" si="0"/>
        <v>0087069179</v>
      </c>
      <c r="D17" s="4" t="s">
        <v>219</v>
      </c>
      <c r="E17" s="5">
        <v>100</v>
      </c>
      <c r="F17" s="5"/>
      <c r="G17" s="5"/>
      <c r="H17" s="5"/>
      <c r="I17" s="5"/>
      <c r="J17" s="4" t="s">
        <v>220</v>
      </c>
      <c r="K17" s="5">
        <v>100</v>
      </c>
      <c r="L17" s="5"/>
      <c r="M17" s="5"/>
      <c r="N17" s="5"/>
      <c r="O17" s="5"/>
      <c r="P17" s="4" t="s">
        <v>221</v>
      </c>
      <c r="Q17" s="5">
        <v>100</v>
      </c>
      <c r="R17" s="5"/>
      <c r="S17" s="5"/>
      <c r="T17" s="5"/>
      <c r="U17" s="5"/>
      <c r="V17" s="4" t="s">
        <v>222</v>
      </c>
      <c r="W17" s="5">
        <v>100</v>
      </c>
      <c r="X17" s="5"/>
      <c r="Y17" s="5"/>
      <c r="Z17" s="5"/>
      <c r="AA17" s="5"/>
      <c r="AB17" s="4" t="s">
        <v>223</v>
      </c>
      <c r="AC17" s="5"/>
      <c r="AD17" s="5"/>
      <c r="AE17" s="5"/>
      <c r="AF17" s="5">
        <v>100</v>
      </c>
      <c r="AG17" s="5"/>
      <c r="AH17" s="4" t="s">
        <v>224</v>
      </c>
      <c r="AI17" s="5"/>
      <c r="AJ17" s="5"/>
      <c r="AK17" s="5"/>
      <c r="AL17" s="5">
        <v>100</v>
      </c>
      <c r="AM17" s="5"/>
      <c r="AN17" s="6" t="s">
        <v>225</v>
      </c>
      <c r="AO17" s="5"/>
      <c r="AP17" s="5"/>
      <c r="AQ17" s="5"/>
      <c r="AR17" s="5">
        <v>60</v>
      </c>
      <c r="AS17" s="5"/>
      <c r="AT17" s="4" t="s">
        <v>226</v>
      </c>
      <c r="AU17" s="5"/>
      <c r="AV17" s="5"/>
      <c r="AW17" s="5"/>
      <c r="AX17" s="5">
        <v>90</v>
      </c>
      <c r="AY17" s="5"/>
      <c r="AZ17" s="4"/>
      <c r="BA17" s="5"/>
      <c r="BB17" s="5"/>
      <c r="BC17" s="5"/>
      <c r="BD17" s="5"/>
      <c r="BE17" s="5"/>
      <c r="BF17" s="4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6">
        <f t="shared" si="2"/>
        <v>100</v>
      </c>
      <c r="CQ17" s="10">
        <f t="shared" si="3"/>
        <v>100</v>
      </c>
      <c r="CR17" s="10" t="str">
        <f t="shared" si="1"/>
        <v/>
      </c>
      <c r="CS17" s="10" t="str">
        <f t="shared" si="1"/>
        <v/>
      </c>
      <c r="CT17" s="10">
        <f t="shared" si="1"/>
        <v>87.5</v>
      </c>
      <c r="CU17" s="10" t="str">
        <f t="shared" si="1"/>
        <v/>
      </c>
      <c r="CV17" s="21">
        <f t="shared" si="4"/>
        <v>100</v>
      </c>
      <c r="CW17" s="21">
        <f t="shared" si="5"/>
        <v>100</v>
      </c>
      <c r="CX17" s="22">
        <f t="shared" si="6"/>
        <v>100</v>
      </c>
      <c r="CY17" s="22">
        <f t="shared" si="7"/>
        <v>100</v>
      </c>
      <c r="CZ17" s="22" t="str">
        <f t="shared" si="8"/>
        <v/>
      </c>
      <c r="DA17" s="23" t="str">
        <f t="shared" si="9"/>
        <v/>
      </c>
      <c r="DB17" s="23" t="str">
        <f t="shared" si="10"/>
        <v/>
      </c>
      <c r="DC17" s="23" t="str">
        <f t="shared" si="11"/>
        <v/>
      </c>
      <c r="DD17" s="23" t="str">
        <f t="shared" si="12"/>
        <v/>
      </c>
      <c r="DE17" s="23" t="str">
        <f t="shared" si="13"/>
        <v/>
      </c>
      <c r="DF17" s="23" t="str">
        <f t="shared" si="14"/>
        <v/>
      </c>
      <c r="DG17" s="23" t="str">
        <f t="shared" si="15"/>
        <v/>
      </c>
      <c r="DH17" s="23" t="str">
        <f t="shared" si="16"/>
        <v/>
      </c>
      <c r="DI17" s="23" t="str">
        <f t="shared" si="17"/>
        <v/>
      </c>
      <c r="DJ17" s="23" t="str">
        <f t="shared" si="18"/>
        <v/>
      </c>
      <c r="DK17" s="23" t="str">
        <f t="shared" si="19"/>
        <v>Memahami rangkaian tiga pola gerak dominan (bertumpu, bergantung, keseimbangan, berpindah/lokomotor, tolakan, putaran, ayunan, melayang, dan mendarat) dengan konsisten, tepat dan terkontrol dalam aktivitas senam</v>
      </c>
      <c r="DL17" s="23" t="str">
        <f t="shared" si="20"/>
        <v>Memahami rangkaian tiga pola gerak dominan (bertumpu, bergantung, keseimbangan, berpindah/lokomotor, tolakan, putaran, ayunan, melayang, dan mendarat) dengan konsisten, tepat dan terkontrol dalam aktivitas senam</v>
      </c>
      <c r="DM17" s="31" t="str">
        <f>IF(DK17="","",LOOKUP(MAX($CV17:$DJ17),KKM!$C$11:$C$14,KKM!$E$11:$E$14)&amp;" "&amp;PJOK!DK17&amp;"; "&amp;LOOKUP(MIN(PJOK!CV17:DJ17),KKM!$C$11:$C$14,KKM!$E$11:$E$14)&amp;" "&amp;PJOK!DL17)</f>
        <v>Memiliki kemampuan yang sangat baik dalam  Memahami rangkaian tiga pola gerak dominan (bertumpu, bergantung, keseimbangan, berpindah/lokomotor, tolakan, putaran, ayunan, melayang, dan mendarat) dengan konsisten, tepat dan terkontrol dalam aktivitas senam; Memiliki kemampuan yang sangat baik dalam  Memahami rangkaian tiga pola gerak dominan (bertumpu, bergantung, keseimbangan, berpindah/lokomotor, tolakan, putaran, ayunan, melayang, dan mendarat) dengan konsisten, tepat dan terkontrol dalam aktivitas senam</v>
      </c>
      <c r="DO17" s="9" t="str">
        <f t="shared" si="21"/>
        <v/>
      </c>
      <c r="DP17" s="9" t="str">
        <f t="shared" si="22"/>
        <v/>
      </c>
      <c r="DQ17" s="9" t="str">
        <f t="shared" si="23"/>
        <v/>
      </c>
      <c r="DR17" s="9" t="str">
        <f t="shared" si="24"/>
        <v/>
      </c>
      <c r="DS17" s="9">
        <f t="shared" si="25"/>
        <v>100</v>
      </c>
      <c r="DT17" s="9">
        <f t="shared" si="26"/>
        <v>100</v>
      </c>
      <c r="DU17" s="9">
        <f t="shared" si="27"/>
        <v>60</v>
      </c>
      <c r="DV17" s="9">
        <f t="shared" si="28"/>
        <v>90</v>
      </c>
      <c r="DW17" s="9" t="str">
        <f t="shared" si="29"/>
        <v/>
      </c>
      <c r="DX17" s="9" t="str">
        <f t="shared" si="30"/>
        <v/>
      </c>
      <c r="DY17" s="9" t="str">
        <f t="shared" si="31"/>
        <v/>
      </c>
      <c r="DZ17" s="9" t="str">
        <f t="shared" si="32"/>
        <v/>
      </c>
      <c r="EA17" s="9" t="str">
        <f t="shared" si="33"/>
        <v/>
      </c>
      <c r="EB17" s="9" t="str">
        <f t="shared" si="34"/>
        <v/>
      </c>
      <c r="EC17" s="9" t="str">
        <f t="shared" si="35"/>
        <v/>
      </c>
      <c r="ED17" s="9" t="str">
        <f t="shared" si="36"/>
        <v>Mempraktikkan rangkaian tiga pola gerak dominan (bertumpu, bergantung, keseimbangan, berpindah/lokomotor, tolakan, putaran, ayunan, melayang, dan mendarat) dengan konsisten, tepat dan terkontrol dalam aktivitas senam</v>
      </c>
      <c r="EE17" s="9" t="str">
        <f t="shared" si="37"/>
        <v>Mempraktikkan keterampilan salah satu gaya renang dan dasar-dasar penyelamatan diri</v>
      </c>
      <c r="EF17" s="31" t="str">
        <f>IFERROR(LOOKUP(MAX($DO17:$EC17),KKM!$C$11:$C$14,KKM!$F$11:$F$14),"")&amp;PJOK!ED17&amp;"; "&amp;IFERROR(LOOKUP(MIN($DO17:$EC17),KKM!$C$11:$C$14,KKM!$F$11:$F$14),"")&amp;PJOK!EE17</f>
        <v>Sangat terampil dalam Mempraktikkan rangkaian tiga pola gerak dominan (bertumpu, bergantung, keseimbangan, berpindah/lokomotor, tolakan, putaran, ayunan, melayang, dan mendarat) dengan konsisten, tepat dan terkontrol dalam aktivitas senam; Perlu peningkatan pada Mempraktikkan keterampilan salah satu gaya renang dan dasar-dasar penyelamatan diri</v>
      </c>
    </row>
    <row r="18" spans="1:136" ht="78.75" x14ac:dyDescent="0.25">
      <c r="A18" s="2">
        <v>16</v>
      </c>
      <c r="B18" s="3" t="str">
        <f t="shared" ca="1" si="0"/>
        <v>MUHAMMAD ROZI</v>
      </c>
      <c r="C18" s="3" t="str">
        <f t="shared" ca="1" si="0"/>
        <v>0078857610</v>
      </c>
      <c r="D18" s="4" t="s">
        <v>219</v>
      </c>
      <c r="E18" s="5">
        <v>100</v>
      </c>
      <c r="F18" s="5"/>
      <c r="G18" s="5"/>
      <c r="H18" s="5"/>
      <c r="I18" s="5"/>
      <c r="J18" s="4" t="s">
        <v>220</v>
      </c>
      <c r="K18" s="5">
        <v>100</v>
      </c>
      <c r="L18" s="5"/>
      <c r="M18" s="5"/>
      <c r="N18" s="5"/>
      <c r="O18" s="5"/>
      <c r="P18" s="4" t="s">
        <v>221</v>
      </c>
      <c r="Q18" s="5">
        <v>100</v>
      </c>
      <c r="R18" s="5"/>
      <c r="S18" s="5"/>
      <c r="T18" s="5"/>
      <c r="U18" s="5"/>
      <c r="V18" s="4" t="s">
        <v>222</v>
      </c>
      <c r="W18" s="5">
        <v>100</v>
      </c>
      <c r="X18" s="5"/>
      <c r="Y18" s="5"/>
      <c r="Z18" s="5"/>
      <c r="AA18" s="5"/>
      <c r="AB18" s="4" t="s">
        <v>223</v>
      </c>
      <c r="AC18" s="5"/>
      <c r="AD18" s="5"/>
      <c r="AE18" s="5"/>
      <c r="AF18" s="5">
        <v>100</v>
      </c>
      <c r="AG18" s="5"/>
      <c r="AH18" s="4" t="s">
        <v>224</v>
      </c>
      <c r="AI18" s="5"/>
      <c r="AJ18" s="5"/>
      <c r="AK18" s="5"/>
      <c r="AL18" s="5">
        <v>100</v>
      </c>
      <c r="AM18" s="5"/>
      <c r="AN18" s="6" t="s">
        <v>225</v>
      </c>
      <c r="AO18" s="5"/>
      <c r="AP18" s="5"/>
      <c r="AQ18" s="5"/>
      <c r="AR18" s="5">
        <v>60</v>
      </c>
      <c r="AS18" s="5"/>
      <c r="AT18" s="4" t="s">
        <v>226</v>
      </c>
      <c r="AU18" s="5"/>
      <c r="AV18" s="5"/>
      <c r="AW18" s="5"/>
      <c r="AX18" s="5">
        <v>90</v>
      </c>
      <c r="AY18" s="5"/>
      <c r="AZ18" s="4"/>
      <c r="BA18" s="5"/>
      <c r="BB18" s="5"/>
      <c r="BC18" s="5"/>
      <c r="BD18" s="5"/>
      <c r="BE18" s="5"/>
      <c r="BF18" s="4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6">
        <f t="shared" si="2"/>
        <v>100</v>
      </c>
      <c r="CQ18" s="10">
        <f t="shared" si="3"/>
        <v>100</v>
      </c>
      <c r="CR18" s="10" t="str">
        <f t="shared" si="1"/>
        <v/>
      </c>
      <c r="CS18" s="10" t="str">
        <f t="shared" si="1"/>
        <v/>
      </c>
      <c r="CT18" s="10">
        <f t="shared" si="1"/>
        <v>87.5</v>
      </c>
      <c r="CU18" s="10" t="str">
        <f t="shared" si="1"/>
        <v/>
      </c>
      <c r="CV18" s="21">
        <f t="shared" si="4"/>
        <v>100</v>
      </c>
      <c r="CW18" s="21">
        <f t="shared" si="5"/>
        <v>100</v>
      </c>
      <c r="CX18" s="22">
        <f t="shared" si="6"/>
        <v>100</v>
      </c>
      <c r="CY18" s="22">
        <f t="shared" si="7"/>
        <v>100</v>
      </c>
      <c r="CZ18" s="22" t="str">
        <f t="shared" si="8"/>
        <v/>
      </c>
      <c r="DA18" s="23" t="str">
        <f t="shared" si="9"/>
        <v/>
      </c>
      <c r="DB18" s="23" t="str">
        <f t="shared" si="10"/>
        <v/>
      </c>
      <c r="DC18" s="23" t="str">
        <f t="shared" si="11"/>
        <v/>
      </c>
      <c r="DD18" s="23" t="str">
        <f t="shared" si="12"/>
        <v/>
      </c>
      <c r="DE18" s="23" t="str">
        <f t="shared" si="13"/>
        <v/>
      </c>
      <c r="DF18" s="23" t="str">
        <f t="shared" si="14"/>
        <v/>
      </c>
      <c r="DG18" s="23" t="str">
        <f t="shared" si="15"/>
        <v/>
      </c>
      <c r="DH18" s="23" t="str">
        <f t="shared" si="16"/>
        <v/>
      </c>
      <c r="DI18" s="23" t="str">
        <f t="shared" si="17"/>
        <v/>
      </c>
      <c r="DJ18" s="23" t="str">
        <f t="shared" si="18"/>
        <v/>
      </c>
      <c r="DK18" s="23" t="str">
        <f t="shared" si="19"/>
        <v>Memahami rangkaian tiga pola gerak dominan (bertumpu, bergantung, keseimbangan, berpindah/lokomotor, tolakan, putaran, ayunan, melayang, dan mendarat) dengan konsisten, tepat dan terkontrol dalam aktivitas senam</v>
      </c>
      <c r="DL18" s="23" t="str">
        <f t="shared" si="20"/>
        <v>Memahami rangkaian tiga pola gerak dominan (bertumpu, bergantung, keseimbangan, berpindah/lokomotor, tolakan, putaran, ayunan, melayang, dan mendarat) dengan konsisten, tepat dan terkontrol dalam aktivitas senam</v>
      </c>
      <c r="DM18" s="31" t="str">
        <f>IF(DK18="","",LOOKUP(MAX($CV18:$DJ18),KKM!$C$11:$C$14,KKM!$E$11:$E$14)&amp;" "&amp;PJOK!DK18&amp;"; "&amp;LOOKUP(MIN(PJOK!CV18:DJ18),KKM!$C$11:$C$14,KKM!$E$11:$E$14)&amp;" "&amp;PJOK!DL18)</f>
        <v>Memiliki kemampuan yang sangat baik dalam  Memahami rangkaian tiga pola gerak dominan (bertumpu, bergantung, keseimbangan, berpindah/lokomotor, tolakan, putaran, ayunan, melayang, dan mendarat) dengan konsisten, tepat dan terkontrol dalam aktivitas senam; Memiliki kemampuan yang sangat baik dalam  Memahami rangkaian tiga pola gerak dominan (bertumpu, bergantung, keseimbangan, berpindah/lokomotor, tolakan, putaran, ayunan, melayang, dan mendarat) dengan konsisten, tepat dan terkontrol dalam aktivitas senam</v>
      </c>
      <c r="DO18" s="9" t="str">
        <f t="shared" si="21"/>
        <v/>
      </c>
      <c r="DP18" s="9" t="str">
        <f t="shared" si="22"/>
        <v/>
      </c>
      <c r="DQ18" s="9" t="str">
        <f t="shared" si="23"/>
        <v/>
      </c>
      <c r="DR18" s="9" t="str">
        <f t="shared" si="24"/>
        <v/>
      </c>
      <c r="DS18" s="9">
        <f t="shared" si="25"/>
        <v>100</v>
      </c>
      <c r="DT18" s="9">
        <f t="shared" si="26"/>
        <v>100</v>
      </c>
      <c r="DU18" s="9">
        <f t="shared" si="27"/>
        <v>60</v>
      </c>
      <c r="DV18" s="9">
        <f t="shared" si="28"/>
        <v>90</v>
      </c>
      <c r="DW18" s="9" t="str">
        <f t="shared" si="29"/>
        <v/>
      </c>
      <c r="DX18" s="9" t="str">
        <f t="shared" si="30"/>
        <v/>
      </c>
      <c r="DY18" s="9" t="str">
        <f t="shared" si="31"/>
        <v/>
      </c>
      <c r="DZ18" s="9" t="str">
        <f t="shared" si="32"/>
        <v/>
      </c>
      <c r="EA18" s="9" t="str">
        <f t="shared" si="33"/>
        <v/>
      </c>
      <c r="EB18" s="9" t="str">
        <f t="shared" si="34"/>
        <v/>
      </c>
      <c r="EC18" s="9" t="str">
        <f t="shared" si="35"/>
        <v/>
      </c>
      <c r="ED18" s="9" t="str">
        <f t="shared" si="36"/>
        <v>Mempraktikkan rangkaian tiga pola gerak dominan (bertumpu, bergantung, keseimbangan, berpindah/lokomotor, tolakan, putaran, ayunan, melayang, dan mendarat) dengan konsisten, tepat dan terkontrol dalam aktivitas senam</v>
      </c>
      <c r="EE18" s="9" t="str">
        <f t="shared" si="37"/>
        <v>Mempraktikkan keterampilan salah satu gaya renang dan dasar-dasar penyelamatan diri</v>
      </c>
      <c r="EF18" s="31" t="str">
        <f>IFERROR(LOOKUP(MAX($DO18:$EC18),KKM!$C$11:$C$14,KKM!$F$11:$F$14),"")&amp;PJOK!ED18&amp;"; "&amp;IFERROR(LOOKUP(MIN($DO18:$EC18),KKM!$C$11:$C$14,KKM!$F$11:$F$14),"")&amp;PJOK!EE18</f>
        <v>Sangat terampil dalam Mempraktikkan rangkaian tiga pola gerak dominan (bertumpu, bergantung, keseimbangan, berpindah/lokomotor, tolakan, putaran, ayunan, melayang, dan mendarat) dengan konsisten, tepat dan terkontrol dalam aktivitas senam; Perlu peningkatan pada Mempraktikkan keterampilan salah satu gaya renang dan dasar-dasar penyelamatan diri</v>
      </c>
    </row>
    <row r="19" spans="1:136" ht="78.75" x14ac:dyDescent="0.25">
      <c r="A19" s="2">
        <v>17</v>
      </c>
      <c r="B19" s="3" t="str">
        <f t="shared" ca="1" si="0"/>
        <v>MUHAMMAD SUKRON</v>
      </c>
      <c r="C19" s="3" t="str">
        <f t="shared" ca="1" si="0"/>
        <v>0073337501</v>
      </c>
      <c r="D19" s="4" t="s">
        <v>219</v>
      </c>
      <c r="E19" s="5">
        <v>100</v>
      </c>
      <c r="F19" s="5"/>
      <c r="G19" s="5"/>
      <c r="H19" s="5"/>
      <c r="I19" s="5"/>
      <c r="J19" s="4" t="s">
        <v>220</v>
      </c>
      <c r="K19" s="5">
        <v>100</v>
      </c>
      <c r="L19" s="5"/>
      <c r="M19" s="5"/>
      <c r="N19" s="5"/>
      <c r="O19" s="5"/>
      <c r="P19" s="4" t="s">
        <v>221</v>
      </c>
      <c r="Q19" s="5">
        <v>100</v>
      </c>
      <c r="R19" s="5"/>
      <c r="S19" s="5"/>
      <c r="T19" s="5"/>
      <c r="U19" s="5"/>
      <c r="V19" s="4" t="s">
        <v>222</v>
      </c>
      <c r="W19" s="5">
        <v>100</v>
      </c>
      <c r="X19" s="5"/>
      <c r="Y19" s="5"/>
      <c r="Z19" s="5"/>
      <c r="AA19" s="5"/>
      <c r="AB19" s="4" t="s">
        <v>223</v>
      </c>
      <c r="AC19" s="5"/>
      <c r="AD19" s="5"/>
      <c r="AE19" s="5"/>
      <c r="AF19" s="5">
        <v>100</v>
      </c>
      <c r="AG19" s="5"/>
      <c r="AH19" s="4" t="s">
        <v>224</v>
      </c>
      <c r="AI19" s="5"/>
      <c r="AJ19" s="5"/>
      <c r="AK19" s="5"/>
      <c r="AL19" s="5">
        <v>100</v>
      </c>
      <c r="AM19" s="5"/>
      <c r="AN19" s="6" t="s">
        <v>225</v>
      </c>
      <c r="AO19" s="5"/>
      <c r="AP19" s="5"/>
      <c r="AQ19" s="5"/>
      <c r="AR19" s="5">
        <v>60</v>
      </c>
      <c r="AS19" s="5"/>
      <c r="AT19" s="4" t="s">
        <v>226</v>
      </c>
      <c r="AU19" s="5"/>
      <c r="AV19" s="5"/>
      <c r="AW19" s="5"/>
      <c r="AX19" s="5">
        <v>90</v>
      </c>
      <c r="AY19" s="5"/>
      <c r="AZ19" s="4"/>
      <c r="BA19" s="5"/>
      <c r="BB19" s="5"/>
      <c r="BC19" s="5"/>
      <c r="BD19" s="5"/>
      <c r="BE19" s="5"/>
      <c r="BF19" s="4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6">
        <f t="shared" si="2"/>
        <v>100</v>
      </c>
      <c r="CQ19" s="10">
        <f t="shared" si="3"/>
        <v>100</v>
      </c>
      <c r="CR19" s="10" t="str">
        <f t="shared" si="3"/>
        <v/>
      </c>
      <c r="CS19" s="10" t="str">
        <f t="shared" si="3"/>
        <v/>
      </c>
      <c r="CT19" s="10">
        <f t="shared" si="3"/>
        <v>87.5</v>
      </c>
      <c r="CU19" s="10" t="str">
        <f t="shared" si="3"/>
        <v/>
      </c>
      <c r="CV19" s="21">
        <f t="shared" si="4"/>
        <v>100</v>
      </c>
      <c r="CW19" s="21">
        <f t="shared" si="5"/>
        <v>100</v>
      </c>
      <c r="CX19" s="22">
        <f t="shared" si="6"/>
        <v>100</v>
      </c>
      <c r="CY19" s="22">
        <f t="shared" si="7"/>
        <v>100</v>
      </c>
      <c r="CZ19" s="22" t="str">
        <f t="shared" si="8"/>
        <v/>
      </c>
      <c r="DA19" s="23" t="str">
        <f t="shared" si="9"/>
        <v/>
      </c>
      <c r="DB19" s="23" t="str">
        <f t="shared" si="10"/>
        <v/>
      </c>
      <c r="DC19" s="23" t="str">
        <f t="shared" si="11"/>
        <v/>
      </c>
      <c r="DD19" s="23" t="str">
        <f t="shared" si="12"/>
        <v/>
      </c>
      <c r="DE19" s="23" t="str">
        <f t="shared" si="13"/>
        <v/>
      </c>
      <c r="DF19" s="23" t="str">
        <f t="shared" si="14"/>
        <v/>
      </c>
      <c r="DG19" s="23" t="str">
        <f t="shared" si="15"/>
        <v/>
      </c>
      <c r="DH19" s="23" t="str">
        <f t="shared" si="16"/>
        <v/>
      </c>
      <c r="DI19" s="23" t="str">
        <f t="shared" si="17"/>
        <v/>
      </c>
      <c r="DJ19" s="23" t="str">
        <f t="shared" si="18"/>
        <v/>
      </c>
      <c r="DK19" s="23" t="str">
        <f t="shared" si="19"/>
        <v>Memahami rangkaian tiga pola gerak dominan (bertumpu, bergantung, keseimbangan, berpindah/lokomotor, tolakan, putaran, ayunan, melayang, dan mendarat) dengan konsisten, tepat dan terkontrol dalam aktivitas senam</v>
      </c>
      <c r="DL19" s="23" t="str">
        <f t="shared" si="20"/>
        <v>Memahami rangkaian tiga pola gerak dominan (bertumpu, bergantung, keseimbangan, berpindah/lokomotor, tolakan, putaran, ayunan, melayang, dan mendarat) dengan konsisten, tepat dan terkontrol dalam aktivitas senam</v>
      </c>
      <c r="DM19" s="31" t="str">
        <f>IF(DK19="","",LOOKUP(MAX($CV19:$DJ19),KKM!$C$11:$C$14,KKM!$E$11:$E$14)&amp;" "&amp;PJOK!DK19&amp;"; "&amp;LOOKUP(MIN(PJOK!CV19:DJ19),KKM!$C$11:$C$14,KKM!$E$11:$E$14)&amp;" "&amp;PJOK!DL19)</f>
        <v>Memiliki kemampuan yang sangat baik dalam  Memahami rangkaian tiga pola gerak dominan (bertumpu, bergantung, keseimbangan, berpindah/lokomotor, tolakan, putaran, ayunan, melayang, dan mendarat) dengan konsisten, tepat dan terkontrol dalam aktivitas senam; Memiliki kemampuan yang sangat baik dalam  Memahami rangkaian tiga pola gerak dominan (bertumpu, bergantung, keseimbangan, berpindah/lokomotor, tolakan, putaran, ayunan, melayang, dan mendarat) dengan konsisten, tepat dan terkontrol dalam aktivitas senam</v>
      </c>
      <c r="DO19" s="9" t="str">
        <f t="shared" si="21"/>
        <v/>
      </c>
      <c r="DP19" s="9" t="str">
        <f t="shared" si="22"/>
        <v/>
      </c>
      <c r="DQ19" s="9" t="str">
        <f t="shared" si="23"/>
        <v/>
      </c>
      <c r="DR19" s="9" t="str">
        <f t="shared" si="24"/>
        <v/>
      </c>
      <c r="DS19" s="9">
        <f t="shared" si="25"/>
        <v>100</v>
      </c>
      <c r="DT19" s="9">
        <f t="shared" si="26"/>
        <v>100</v>
      </c>
      <c r="DU19" s="9">
        <f t="shared" si="27"/>
        <v>60</v>
      </c>
      <c r="DV19" s="9">
        <f t="shared" si="28"/>
        <v>90</v>
      </c>
      <c r="DW19" s="9" t="str">
        <f t="shared" si="29"/>
        <v/>
      </c>
      <c r="DX19" s="9" t="str">
        <f t="shared" si="30"/>
        <v/>
      </c>
      <c r="DY19" s="9" t="str">
        <f t="shared" si="31"/>
        <v/>
      </c>
      <c r="DZ19" s="9" t="str">
        <f t="shared" si="32"/>
        <v/>
      </c>
      <c r="EA19" s="9" t="str">
        <f t="shared" si="33"/>
        <v/>
      </c>
      <c r="EB19" s="9" t="str">
        <f t="shared" si="34"/>
        <v/>
      </c>
      <c r="EC19" s="9" t="str">
        <f t="shared" si="35"/>
        <v/>
      </c>
      <c r="ED19" s="9" t="str">
        <f t="shared" si="36"/>
        <v>Mempraktikkan rangkaian tiga pola gerak dominan (bertumpu, bergantung, keseimbangan, berpindah/lokomotor, tolakan, putaran, ayunan, melayang, dan mendarat) dengan konsisten, tepat dan terkontrol dalam aktivitas senam</v>
      </c>
      <c r="EE19" s="9" t="str">
        <f t="shared" si="37"/>
        <v>Mempraktikkan keterampilan salah satu gaya renang dan dasar-dasar penyelamatan diri</v>
      </c>
      <c r="EF19" s="31" t="str">
        <f>IFERROR(LOOKUP(MAX($DO19:$EC19),KKM!$C$11:$C$14,KKM!$F$11:$F$14),"")&amp;PJOK!ED19&amp;"; "&amp;IFERROR(LOOKUP(MIN($DO19:$EC19),KKM!$C$11:$C$14,KKM!$F$11:$F$14),"")&amp;PJOK!EE19</f>
        <v>Sangat terampil dalam Mempraktikkan rangkaian tiga pola gerak dominan (bertumpu, bergantung, keseimbangan, berpindah/lokomotor, tolakan, putaran, ayunan, melayang, dan mendarat) dengan konsisten, tepat dan terkontrol dalam aktivitas senam; Perlu peningkatan pada Mempraktikkan keterampilan salah satu gaya renang dan dasar-dasar penyelamatan diri</v>
      </c>
    </row>
    <row r="20" spans="1:136" ht="78.75" x14ac:dyDescent="0.25">
      <c r="A20" s="2">
        <v>18</v>
      </c>
      <c r="B20" s="3" t="str">
        <f t="shared" ca="1" si="0"/>
        <v>NADIVA</v>
      </c>
      <c r="C20" s="3" t="str">
        <f t="shared" ca="1" si="0"/>
        <v>0084028635</v>
      </c>
      <c r="D20" s="4" t="s">
        <v>219</v>
      </c>
      <c r="E20" s="5">
        <v>100</v>
      </c>
      <c r="F20" s="5"/>
      <c r="G20" s="5"/>
      <c r="H20" s="5"/>
      <c r="I20" s="5"/>
      <c r="J20" s="4" t="s">
        <v>220</v>
      </c>
      <c r="K20" s="5">
        <v>100</v>
      </c>
      <c r="L20" s="5"/>
      <c r="M20" s="5"/>
      <c r="N20" s="5"/>
      <c r="O20" s="5"/>
      <c r="P20" s="4" t="s">
        <v>221</v>
      </c>
      <c r="Q20" s="5">
        <v>100</v>
      </c>
      <c r="R20" s="5"/>
      <c r="S20" s="5"/>
      <c r="T20" s="5"/>
      <c r="U20" s="5"/>
      <c r="V20" s="4" t="s">
        <v>222</v>
      </c>
      <c r="W20" s="5">
        <v>100</v>
      </c>
      <c r="X20" s="5"/>
      <c r="Y20" s="5"/>
      <c r="Z20" s="5"/>
      <c r="AA20" s="5"/>
      <c r="AB20" s="4" t="s">
        <v>223</v>
      </c>
      <c r="AC20" s="5"/>
      <c r="AD20" s="5"/>
      <c r="AE20" s="5"/>
      <c r="AF20" s="5">
        <v>100</v>
      </c>
      <c r="AG20" s="5"/>
      <c r="AH20" s="4" t="s">
        <v>224</v>
      </c>
      <c r="AI20" s="5"/>
      <c r="AJ20" s="5"/>
      <c r="AK20" s="5"/>
      <c r="AL20" s="5">
        <v>100</v>
      </c>
      <c r="AM20" s="5"/>
      <c r="AN20" s="6" t="s">
        <v>225</v>
      </c>
      <c r="AO20" s="5"/>
      <c r="AP20" s="5"/>
      <c r="AQ20" s="5"/>
      <c r="AR20" s="5">
        <v>60</v>
      </c>
      <c r="AS20" s="5"/>
      <c r="AT20" s="4" t="s">
        <v>226</v>
      </c>
      <c r="AU20" s="5"/>
      <c r="AV20" s="5"/>
      <c r="AW20" s="5"/>
      <c r="AX20" s="5">
        <v>90</v>
      </c>
      <c r="AY20" s="5"/>
      <c r="AZ20" s="4"/>
      <c r="BA20" s="5"/>
      <c r="BB20" s="5"/>
      <c r="BC20" s="5"/>
      <c r="BD20" s="5"/>
      <c r="BE20" s="5"/>
      <c r="BF20" s="4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6">
        <f t="shared" si="2"/>
        <v>100</v>
      </c>
      <c r="CQ20" s="10">
        <f t="shared" si="3"/>
        <v>100</v>
      </c>
      <c r="CR20" s="10" t="str">
        <f t="shared" si="3"/>
        <v/>
      </c>
      <c r="CS20" s="10" t="str">
        <f t="shared" si="3"/>
        <v/>
      </c>
      <c r="CT20" s="10">
        <f t="shared" si="3"/>
        <v>87.5</v>
      </c>
      <c r="CU20" s="10" t="str">
        <f t="shared" si="3"/>
        <v/>
      </c>
      <c r="CV20" s="21">
        <f t="shared" si="4"/>
        <v>100</v>
      </c>
      <c r="CW20" s="21">
        <f t="shared" si="5"/>
        <v>100</v>
      </c>
      <c r="CX20" s="22">
        <f t="shared" si="6"/>
        <v>100</v>
      </c>
      <c r="CY20" s="22">
        <f t="shared" si="7"/>
        <v>100</v>
      </c>
      <c r="CZ20" s="22" t="str">
        <f t="shared" si="8"/>
        <v/>
      </c>
      <c r="DA20" s="23" t="str">
        <f t="shared" si="9"/>
        <v/>
      </c>
      <c r="DB20" s="23" t="str">
        <f t="shared" si="10"/>
        <v/>
      </c>
      <c r="DC20" s="23" t="str">
        <f t="shared" si="11"/>
        <v/>
      </c>
      <c r="DD20" s="23" t="str">
        <f t="shared" si="12"/>
        <v/>
      </c>
      <c r="DE20" s="23" t="str">
        <f t="shared" si="13"/>
        <v/>
      </c>
      <c r="DF20" s="23" t="str">
        <f t="shared" si="14"/>
        <v/>
      </c>
      <c r="DG20" s="23" t="str">
        <f t="shared" si="15"/>
        <v/>
      </c>
      <c r="DH20" s="23" t="str">
        <f t="shared" si="16"/>
        <v/>
      </c>
      <c r="DI20" s="23" t="str">
        <f t="shared" si="17"/>
        <v/>
      </c>
      <c r="DJ20" s="23" t="str">
        <f t="shared" si="18"/>
        <v/>
      </c>
      <c r="DK20" s="23" t="str">
        <f t="shared" si="19"/>
        <v>Memahami rangkaian tiga pola gerak dominan (bertumpu, bergantung, keseimbangan, berpindah/lokomotor, tolakan, putaran, ayunan, melayang, dan mendarat) dengan konsisten, tepat dan terkontrol dalam aktivitas senam</v>
      </c>
      <c r="DL20" s="23" t="str">
        <f t="shared" si="20"/>
        <v>Memahami rangkaian tiga pola gerak dominan (bertumpu, bergantung, keseimbangan, berpindah/lokomotor, tolakan, putaran, ayunan, melayang, dan mendarat) dengan konsisten, tepat dan terkontrol dalam aktivitas senam</v>
      </c>
      <c r="DM20" s="31" t="str">
        <f>IF(DK20="","",LOOKUP(MAX($CV20:$DJ20),KKM!$C$11:$C$14,KKM!$E$11:$E$14)&amp;" "&amp;PJOK!DK20&amp;"; "&amp;LOOKUP(MIN(PJOK!CV20:DJ20),KKM!$C$11:$C$14,KKM!$E$11:$E$14)&amp;" "&amp;PJOK!DL20)</f>
        <v>Memiliki kemampuan yang sangat baik dalam  Memahami rangkaian tiga pola gerak dominan (bertumpu, bergantung, keseimbangan, berpindah/lokomotor, tolakan, putaran, ayunan, melayang, dan mendarat) dengan konsisten, tepat dan terkontrol dalam aktivitas senam; Memiliki kemampuan yang sangat baik dalam  Memahami rangkaian tiga pola gerak dominan (bertumpu, bergantung, keseimbangan, berpindah/lokomotor, tolakan, putaran, ayunan, melayang, dan mendarat) dengan konsisten, tepat dan terkontrol dalam aktivitas senam</v>
      </c>
      <c r="DO20" s="9" t="str">
        <f t="shared" si="21"/>
        <v/>
      </c>
      <c r="DP20" s="9" t="str">
        <f t="shared" si="22"/>
        <v/>
      </c>
      <c r="DQ20" s="9" t="str">
        <f t="shared" si="23"/>
        <v/>
      </c>
      <c r="DR20" s="9" t="str">
        <f t="shared" si="24"/>
        <v/>
      </c>
      <c r="DS20" s="9">
        <f t="shared" si="25"/>
        <v>100</v>
      </c>
      <c r="DT20" s="9">
        <f t="shared" si="26"/>
        <v>100</v>
      </c>
      <c r="DU20" s="9">
        <f t="shared" si="27"/>
        <v>60</v>
      </c>
      <c r="DV20" s="9">
        <f t="shared" si="28"/>
        <v>90</v>
      </c>
      <c r="DW20" s="9" t="str">
        <f t="shared" si="29"/>
        <v/>
      </c>
      <c r="DX20" s="9" t="str">
        <f t="shared" si="30"/>
        <v/>
      </c>
      <c r="DY20" s="9" t="str">
        <f t="shared" si="31"/>
        <v/>
      </c>
      <c r="DZ20" s="9" t="str">
        <f t="shared" si="32"/>
        <v/>
      </c>
      <c r="EA20" s="9" t="str">
        <f t="shared" si="33"/>
        <v/>
      </c>
      <c r="EB20" s="9" t="str">
        <f t="shared" si="34"/>
        <v/>
      </c>
      <c r="EC20" s="9" t="str">
        <f t="shared" si="35"/>
        <v/>
      </c>
      <c r="ED20" s="9" t="str">
        <f t="shared" si="36"/>
        <v>Mempraktikkan rangkaian tiga pola gerak dominan (bertumpu, bergantung, keseimbangan, berpindah/lokomotor, tolakan, putaran, ayunan, melayang, dan mendarat) dengan konsisten, tepat dan terkontrol dalam aktivitas senam</v>
      </c>
      <c r="EE20" s="9" t="str">
        <f t="shared" si="37"/>
        <v>Mempraktikkan keterampilan salah satu gaya renang dan dasar-dasar penyelamatan diri</v>
      </c>
      <c r="EF20" s="31" t="str">
        <f>IFERROR(LOOKUP(MAX($DO20:$EC20),KKM!$C$11:$C$14,KKM!$F$11:$F$14),"")&amp;PJOK!ED20&amp;"; "&amp;IFERROR(LOOKUP(MIN($DO20:$EC20),KKM!$C$11:$C$14,KKM!$F$11:$F$14),"")&amp;PJOK!EE20</f>
        <v>Sangat terampil dalam Mempraktikkan rangkaian tiga pola gerak dominan (bertumpu, bergantung, keseimbangan, berpindah/lokomotor, tolakan, putaran, ayunan, melayang, dan mendarat) dengan konsisten, tepat dan terkontrol dalam aktivitas senam; Perlu peningkatan pada Mempraktikkan keterampilan salah satu gaya renang dan dasar-dasar penyelamatan diri</v>
      </c>
    </row>
    <row r="21" spans="1:136" ht="78.75" x14ac:dyDescent="0.25">
      <c r="A21" s="2">
        <v>19</v>
      </c>
      <c r="B21" s="3" t="str">
        <f t="shared" ca="1" si="0"/>
        <v>NURAINI</v>
      </c>
      <c r="C21" s="3" t="str">
        <f t="shared" ca="1" si="0"/>
        <v>0071301693</v>
      </c>
      <c r="D21" s="4" t="s">
        <v>219</v>
      </c>
      <c r="E21" s="5">
        <v>100</v>
      </c>
      <c r="F21" s="5"/>
      <c r="G21" s="5"/>
      <c r="H21" s="5"/>
      <c r="I21" s="5"/>
      <c r="J21" s="4" t="s">
        <v>220</v>
      </c>
      <c r="K21" s="5">
        <v>100</v>
      </c>
      <c r="L21" s="5"/>
      <c r="M21" s="5"/>
      <c r="N21" s="5"/>
      <c r="O21" s="5"/>
      <c r="P21" s="4" t="s">
        <v>221</v>
      </c>
      <c r="Q21" s="5">
        <v>100</v>
      </c>
      <c r="R21" s="5"/>
      <c r="S21" s="5"/>
      <c r="T21" s="5"/>
      <c r="U21" s="5"/>
      <c r="V21" s="4" t="s">
        <v>222</v>
      </c>
      <c r="W21" s="5">
        <v>100</v>
      </c>
      <c r="X21" s="5"/>
      <c r="Y21" s="5"/>
      <c r="Z21" s="5"/>
      <c r="AA21" s="5"/>
      <c r="AB21" s="4" t="s">
        <v>223</v>
      </c>
      <c r="AC21" s="5"/>
      <c r="AD21" s="5"/>
      <c r="AE21" s="5"/>
      <c r="AF21" s="5">
        <v>100</v>
      </c>
      <c r="AG21" s="5"/>
      <c r="AH21" s="4" t="s">
        <v>224</v>
      </c>
      <c r="AI21" s="5"/>
      <c r="AJ21" s="5"/>
      <c r="AK21" s="5"/>
      <c r="AL21" s="5">
        <v>100</v>
      </c>
      <c r="AM21" s="5"/>
      <c r="AN21" s="6" t="s">
        <v>225</v>
      </c>
      <c r="AO21" s="5"/>
      <c r="AP21" s="5"/>
      <c r="AQ21" s="5"/>
      <c r="AR21" s="5">
        <v>60</v>
      </c>
      <c r="AS21" s="5"/>
      <c r="AT21" s="4" t="s">
        <v>226</v>
      </c>
      <c r="AU21" s="5"/>
      <c r="AV21" s="5"/>
      <c r="AW21" s="5"/>
      <c r="AX21" s="5">
        <v>90</v>
      </c>
      <c r="AY21" s="5"/>
      <c r="AZ21" s="4"/>
      <c r="BA21" s="5"/>
      <c r="BB21" s="5"/>
      <c r="BC21" s="5"/>
      <c r="BD21" s="5"/>
      <c r="BE21" s="5"/>
      <c r="BF21" s="4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6">
        <f t="shared" si="2"/>
        <v>100</v>
      </c>
      <c r="CQ21" s="10">
        <f t="shared" si="3"/>
        <v>100</v>
      </c>
      <c r="CR21" s="10" t="str">
        <f t="shared" si="3"/>
        <v/>
      </c>
      <c r="CS21" s="10" t="str">
        <f t="shared" si="3"/>
        <v/>
      </c>
      <c r="CT21" s="10">
        <f t="shared" si="3"/>
        <v>87.5</v>
      </c>
      <c r="CU21" s="10" t="str">
        <f t="shared" si="3"/>
        <v/>
      </c>
      <c r="CV21" s="21">
        <f t="shared" si="4"/>
        <v>100</v>
      </c>
      <c r="CW21" s="21">
        <f t="shared" si="5"/>
        <v>100</v>
      </c>
      <c r="CX21" s="22">
        <f t="shared" si="6"/>
        <v>100</v>
      </c>
      <c r="CY21" s="22">
        <f t="shared" si="7"/>
        <v>100</v>
      </c>
      <c r="CZ21" s="22" t="str">
        <f t="shared" si="8"/>
        <v/>
      </c>
      <c r="DA21" s="23" t="str">
        <f t="shared" si="9"/>
        <v/>
      </c>
      <c r="DB21" s="23" t="str">
        <f t="shared" si="10"/>
        <v/>
      </c>
      <c r="DC21" s="23" t="str">
        <f t="shared" si="11"/>
        <v/>
      </c>
      <c r="DD21" s="23" t="str">
        <f t="shared" si="12"/>
        <v/>
      </c>
      <c r="DE21" s="23" t="str">
        <f t="shared" si="13"/>
        <v/>
      </c>
      <c r="DF21" s="23" t="str">
        <f t="shared" si="14"/>
        <v/>
      </c>
      <c r="DG21" s="23" t="str">
        <f t="shared" si="15"/>
        <v/>
      </c>
      <c r="DH21" s="23" t="str">
        <f t="shared" si="16"/>
        <v/>
      </c>
      <c r="DI21" s="23" t="str">
        <f t="shared" si="17"/>
        <v/>
      </c>
      <c r="DJ21" s="23" t="str">
        <f t="shared" si="18"/>
        <v/>
      </c>
      <c r="DK21" s="23" t="str">
        <f t="shared" si="19"/>
        <v>Memahami rangkaian tiga pola gerak dominan (bertumpu, bergantung, keseimbangan, berpindah/lokomotor, tolakan, putaran, ayunan, melayang, dan mendarat) dengan konsisten, tepat dan terkontrol dalam aktivitas senam</v>
      </c>
      <c r="DL21" s="23" t="str">
        <f t="shared" si="20"/>
        <v>Memahami rangkaian tiga pola gerak dominan (bertumpu, bergantung, keseimbangan, berpindah/lokomotor, tolakan, putaran, ayunan, melayang, dan mendarat) dengan konsisten, tepat dan terkontrol dalam aktivitas senam</v>
      </c>
      <c r="DM21" s="31" t="str">
        <f>IF(DK21="","",LOOKUP(MAX($CV21:$DJ21),KKM!$C$11:$C$14,KKM!$E$11:$E$14)&amp;" "&amp;PJOK!DK21&amp;"; "&amp;LOOKUP(MIN(PJOK!CV21:DJ21),KKM!$C$11:$C$14,KKM!$E$11:$E$14)&amp;" "&amp;PJOK!DL21)</f>
        <v>Memiliki kemampuan yang sangat baik dalam  Memahami rangkaian tiga pola gerak dominan (bertumpu, bergantung, keseimbangan, berpindah/lokomotor, tolakan, putaran, ayunan, melayang, dan mendarat) dengan konsisten, tepat dan terkontrol dalam aktivitas senam; Memiliki kemampuan yang sangat baik dalam  Memahami rangkaian tiga pola gerak dominan (bertumpu, bergantung, keseimbangan, berpindah/lokomotor, tolakan, putaran, ayunan, melayang, dan mendarat) dengan konsisten, tepat dan terkontrol dalam aktivitas senam</v>
      </c>
      <c r="DO21" s="9" t="str">
        <f t="shared" si="21"/>
        <v/>
      </c>
      <c r="DP21" s="9" t="str">
        <f t="shared" si="22"/>
        <v/>
      </c>
      <c r="DQ21" s="9" t="str">
        <f t="shared" si="23"/>
        <v/>
      </c>
      <c r="DR21" s="9" t="str">
        <f t="shared" si="24"/>
        <v/>
      </c>
      <c r="DS21" s="9">
        <f t="shared" si="25"/>
        <v>100</v>
      </c>
      <c r="DT21" s="9">
        <f t="shared" si="26"/>
        <v>100</v>
      </c>
      <c r="DU21" s="9">
        <f t="shared" si="27"/>
        <v>60</v>
      </c>
      <c r="DV21" s="9">
        <f t="shared" si="28"/>
        <v>90</v>
      </c>
      <c r="DW21" s="9" t="str">
        <f t="shared" si="29"/>
        <v/>
      </c>
      <c r="DX21" s="9" t="str">
        <f t="shared" si="30"/>
        <v/>
      </c>
      <c r="DY21" s="9" t="str">
        <f t="shared" si="31"/>
        <v/>
      </c>
      <c r="DZ21" s="9" t="str">
        <f t="shared" si="32"/>
        <v/>
      </c>
      <c r="EA21" s="9" t="str">
        <f t="shared" si="33"/>
        <v/>
      </c>
      <c r="EB21" s="9" t="str">
        <f t="shared" si="34"/>
        <v/>
      </c>
      <c r="EC21" s="9" t="str">
        <f t="shared" si="35"/>
        <v/>
      </c>
      <c r="ED21" s="9" t="str">
        <f t="shared" si="36"/>
        <v>Mempraktikkan rangkaian tiga pola gerak dominan (bertumpu, bergantung, keseimbangan, berpindah/lokomotor, tolakan, putaran, ayunan, melayang, dan mendarat) dengan konsisten, tepat dan terkontrol dalam aktivitas senam</v>
      </c>
      <c r="EE21" s="9" t="str">
        <f t="shared" si="37"/>
        <v>Mempraktikkan keterampilan salah satu gaya renang dan dasar-dasar penyelamatan diri</v>
      </c>
      <c r="EF21" s="31" t="str">
        <f>IFERROR(LOOKUP(MAX($DO21:$EC21),KKM!$C$11:$C$14,KKM!$F$11:$F$14),"")&amp;PJOK!ED21&amp;"; "&amp;IFERROR(LOOKUP(MIN($DO21:$EC21),KKM!$C$11:$C$14,KKM!$F$11:$F$14),"")&amp;PJOK!EE21</f>
        <v>Sangat terampil dalam Mempraktikkan rangkaian tiga pola gerak dominan (bertumpu, bergantung, keseimbangan, berpindah/lokomotor, tolakan, putaran, ayunan, melayang, dan mendarat) dengan konsisten, tepat dan terkontrol dalam aktivitas senam; Perlu peningkatan pada Mempraktikkan keterampilan salah satu gaya renang dan dasar-dasar penyelamatan diri</v>
      </c>
    </row>
    <row r="22" spans="1:136" ht="78.75" x14ac:dyDescent="0.25">
      <c r="A22" s="2">
        <v>20</v>
      </c>
      <c r="B22" s="3" t="str">
        <f t="shared" ca="1" si="0"/>
        <v>NURUL KAMILA</v>
      </c>
      <c r="C22" s="3" t="str">
        <f t="shared" ca="1" si="0"/>
        <v>0086950510</v>
      </c>
      <c r="D22" s="4" t="s">
        <v>219</v>
      </c>
      <c r="E22" s="5">
        <v>100</v>
      </c>
      <c r="F22" s="5"/>
      <c r="G22" s="5"/>
      <c r="H22" s="5"/>
      <c r="I22" s="5"/>
      <c r="J22" s="4" t="s">
        <v>220</v>
      </c>
      <c r="K22" s="5">
        <v>100</v>
      </c>
      <c r="L22" s="5"/>
      <c r="M22" s="5"/>
      <c r="N22" s="5"/>
      <c r="O22" s="5"/>
      <c r="P22" s="4" t="s">
        <v>221</v>
      </c>
      <c r="Q22" s="5">
        <v>100</v>
      </c>
      <c r="R22" s="5"/>
      <c r="S22" s="5"/>
      <c r="T22" s="5"/>
      <c r="U22" s="5"/>
      <c r="V22" s="4" t="s">
        <v>222</v>
      </c>
      <c r="W22" s="5">
        <v>100</v>
      </c>
      <c r="X22" s="5"/>
      <c r="Y22" s="5"/>
      <c r="Z22" s="5"/>
      <c r="AA22" s="5"/>
      <c r="AB22" s="4" t="s">
        <v>223</v>
      </c>
      <c r="AC22" s="5"/>
      <c r="AD22" s="5"/>
      <c r="AE22" s="5"/>
      <c r="AF22" s="5">
        <v>100</v>
      </c>
      <c r="AG22" s="5"/>
      <c r="AH22" s="4" t="s">
        <v>224</v>
      </c>
      <c r="AI22" s="5"/>
      <c r="AJ22" s="5"/>
      <c r="AK22" s="5"/>
      <c r="AL22" s="5">
        <v>100</v>
      </c>
      <c r="AM22" s="5"/>
      <c r="AN22" s="6" t="s">
        <v>225</v>
      </c>
      <c r="AO22" s="5"/>
      <c r="AP22" s="5"/>
      <c r="AQ22" s="5"/>
      <c r="AR22" s="5">
        <v>60</v>
      </c>
      <c r="AS22" s="5"/>
      <c r="AT22" s="4" t="s">
        <v>226</v>
      </c>
      <c r="AU22" s="5"/>
      <c r="AV22" s="5"/>
      <c r="AW22" s="5"/>
      <c r="AX22" s="5">
        <v>90</v>
      </c>
      <c r="AY22" s="5"/>
      <c r="AZ22" s="4"/>
      <c r="BA22" s="5"/>
      <c r="BB22" s="5"/>
      <c r="BC22" s="5"/>
      <c r="BD22" s="5"/>
      <c r="BE22" s="5"/>
      <c r="BF22" s="4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6">
        <f t="shared" si="2"/>
        <v>100</v>
      </c>
      <c r="CQ22" s="10">
        <f t="shared" si="3"/>
        <v>100</v>
      </c>
      <c r="CR22" s="10" t="str">
        <f t="shared" si="3"/>
        <v/>
      </c>
      <c r="CS22" s="10" t="str">
        <f t="shared" si="3"/>
        <v/>
      </c>
      <c r="CT22" s="10">
        <f t="shared" si="3"/>
        <v>87.5</v>
      </c>
      <c r="CU22" s="10" t="str">
        <f t="shared" si="3"/>
        <v/>
      </c>
      <c r="CV22" s="21">
        <f t="shared" si="4"/>
        <v>100</v>
      </c>
      <c r="CW22" s="21">
        <f t="shared" si="5"/>
        <v>100</v>
      </c>
      <c r="CX22" s="22">
        <f t="shared" si="6"/>
        <v>100</v>
      </c>
      <c r="CY22" s="22">
        <f t="shared" si="7"/>
        <v>100</v>
      </c>
      <c r="CZ22" s="22" t="str">
        <f t="shared" si="8"/>
        <v/>
      </c>
      <c r="DA22" s="23" t="str">
        <f t="shared" si="9"/>
        <v/>
      </c>
      <c r="DB22" s="23" t="str">
        <f t="shared" si="10"/>
        <v/>
      </c>
      <c r="DC22" s="23" t="str">
        <f t="shared" si="11"/>
        <v/>
      </c>
      <c r="DD22" s="23" t="str">
        <f t="shared" si="12"/>
        <v/>
      </c>
      <c r="DE22" s="23" t="str">
        <f t="shared" si="13"/>
        <v/>
      </c>
      <c r="DF22" s="23" t="str">
        <f t="shared" si="14"/>
        <v/>
      </c>
      <c r="DG22" s="23" t="str">
        <f t="shared" si="15"/>
        <v/>
      </c>
      <c r="DH22" s="23" t="str">
        <f t="shared" si="16"/>
        <v/>
      </c>
      <c r="DI22" s="23" t="str">
        <f t="shared" si="17"/>
        <v/>
      </c>
      <c r="DJ22" s="23" t="str">
        <f t="shared" si="18"/>
        <v/>
      </c>
      <c r="DK22" s="23" t="str">
        <f t="shared" si="19"/>
        <v>Memahami rangkaian tiga pola gerak dominan (bertumpu, bergantung, keseimbangan, berpindah/lokomotor, tolakan, putaran, ayunan, melayang, dan mendarat) dengan konsisten, tepat dan terkontrol dalam aktivitas senam</v>
      </c>
      <c r="DL22" s="23" t="str">
        <f t="shared" si="20"/>
        <v>Memahami rangkaian tiga pola gerak dominan (bertumpu, bergantung, keseimbangan, berpindah/lokomotor, tolakan, putaran, ayunan, melayang, dan mendarat) dengan konsisten, tepat dan terkontrol dalam aktivitas senam</v>
      </c>
      <c r="DM22" s="31" t="str">
        <f>IF(DK22="","",LOOKUP(MAX($CV22:$DJ22),KKM!$C$11:$C$14,KKM!$E$11:$E$14)&amp;" "&amp;PJOK!DK22&amp;"; "&amp;LOOKUP(MIN(PJOK!CV22:DJ22),KKM!$C$11:$C$14,KKM!$E$11:$E$14)&amp;" "&amp;PJOK!DL22)</f>
        <v>Memiliki kemampuan yang sangat baik dalam  Memahami rangkaian tiga pola gerak dominan (bertumpu, bergantung, keseimbangan, berpindah/lokomotor, tolakan, putaran, ayunan, melayang, dan mendarat) dengan konsisten, tepat dan terkontrol dalam aktivitas senam; Memiliki kemampuan yang sangat baik dalam  Memahami rangkaian tiga pola gerak dominan (bertumpu, bergantung, keseimbangan, berpindah/lokomotor, tolakan, putaran, ayunan, melayang, dan mendarat) dengan konsisten, tepat dan terkontrol dalam aktivitas senam</v>
      </c>
      <c r="DO22" s="9" t="str">
        <f t="shared" si="21"/>
        <v/>
      </c>
      <c r="DP22" s="9" t="str">
        <f t="shared" si="22"/>
        <v/>
      </c>
      <c r="DQ22" s="9" t="str">
        <f t="shared" si="23"/>
        <v/>
      </c>
      <c r="DR22" s="9" t="str">
        <f t="shared" si="24"/>
        <v/>
      </c>
      <c r="DS22" s="9">
        <f t="shared" si="25"/>
        <v>100</v>
      </c>
      <c r="DT22" s="9">
        <f t="shared" si="26"/>
        <v>100</v>
      </c>
      <c r="DU22" s="9">
        <f t="shared" si="27"/>
        <v>60</v>
      </c>
      <c r="DV22" s="9">
        <f t="shared" si="28"/>
        <v>90</v>
      </c>
      <c r="DW22" s="9" t="str">
        <f t="shared" si="29"/>
        <v/>
      </c>
      <c r="DX22" s="9" t="str">
        <f t="shared" si="30"/>
        <v/>
      </c>
      <c r="DY22" s="9" t="str">
        <f t="shared" si="31"/>
        <v/>
      </c>
      <c r="DZ22" s="9" t="str">
        <f t="shared" si="32"/>
        <v/>
      </c>
      <c r="EA22" s="9" t="str">
        <f t="shared" si="33"/>
        <v/>
      </c>
      <c r="EB22" s="9" t="str">
        <f t="shared" si="34"/>
        <v/>
      </c>
      <c r="EC22" s="9" t="str">
        <f t="shared" si="35"/>
        <v/>
      </c>
      <c r="ED22" s="9" t="str">
        <f t="shared" si="36"/>
        <v>Mempraktikkan rangkaian tiga pola gerak dominan (bertumpu, bergantung, keseimbangan, berpindah/lokomotor, tolakan, putaran, ayunan, melayang, dan mendarat) dengan konsisten, tepat dan terkontrol dalam aktivitas senam</v>
      </c>
      <c r="EE22" s="9" t="str">
        <f t="shared" si="37"/>
        <v>Mempraktikkan keterampilan salah satu gaya renang dan dasar-dasar penyelamatan diri</v>
      </c>
      <c r="EF22" s="31" t="str">
        <f>IFERROR(LOOKUP(MAX($DO22:$EC22),KKM!$C$11:$C$14,KKM!$F$11:$F$14),"")&amp;PJOK!ED22&amp;"; "&amp;IFERROR(LOOKUP(MIN($DO22:$EC22),KKM!$C$11:$C$14,KKM!$F$11:$F$14),"")&amp;PJOK!EE22</f>
        <v>Sangat terampil dalam Mempraktikkan rangkaian tiga pola gerak dominan (bertumpu, bergantung, keseimbangan, berpindah/lokomotor, tolakan, putaran, ayunan, melayang, dan mendarat) dengan konsisten, tepat dan terkontrol dalam aktivitas senam; Perlu peningkatan pada Mempraktikkan keterampilan salah satu gaya renang dan dasar-dasar penyelamatan diri</v>
      </c>
    </row>
    <row r="23" spans="1:136" ht="78.75" x14ac:dyDescent="0.25">
      <c r="A23" s="2">
        <v>21</v>
      </c>
      <c r="B23" s="3" t="str">
        <f t="shared" ca="1" si="0"/>
        <v>NURUL NATASYA</v>
      </c>
      <c r="C23" s="3" t="str">
        <f t="shared" ca="1" si="0"/>
        <v>0093001597</v>
      </c>
      <c r="D23" s="4" t="s">
        <v>219</v>
      </c>
      <c r="E23" s="5">
        <v>100</v>
      </c>
      <c r="F23" s="5"/>
      <c r="G23" s="5"/>
      <c r="H23" s="5"/>
      <c r="I23" s="5"/>
      <c r="J23" s="4" t="s">
        <v>220</v>
      </c>
      <c r="K23" s="5">
        <v>100</v>
      </c>
      <c r="L23" s="5"/>
      <c r="M23" s="5"/>
      <c r="N23" s="5"/>
      <c r="O23" s="5"/>
      <c r="P23" s="4" t="s">
        <v>221</v>
      </c>
      <c r="Q23" s="5">
        <v>100</v>
      </c>
      <c r="R23" s="5"/>
      <c r="S23" s="5"/>
      <c r="T23" s="5"/>
      <c r="U23" s="5"/>
      <c r="V23" s="4" t="s">
        <v>222</v>
      </c>
      <c r="W23" s="5">
        <v>100</v>
      </c>
      <c r="X23" s="5"/>
      <c r="Y23" s="5"/>
      <c r="Z23" s="5"/>
      <c r="AA23" s="5"/>
      <c r="AB23" s="4" t="s">
        <v>223</v>
      </c>
      <c r="AC23" s="5"/>
      <c r="AD23" s="5"/>
      <c r="AE23" s="5"/>
      <c r="AF23" s="5">
        <v>100</v>
      </c>
      <c r="AG23" s="5"/>
      <c r="AH23" s="4" t="s">
        <v>224</v>
      </c>
      <c r="AI23" s="5"/>
      <c r="AJ23" s="5"/>
      <c r="AK23" s="5"/>
      <c r="AL23" s="5">
        <v>100</v>
      </c>
      <c r="AM23" s="5"/>
      <c r="AN23" s="6" t="s">
        <v>225</v>
      </c>
      <c r="AO23" s="5"/>
      <c r="AP23" s="5"/>
      <c r="AQ23" s="5"/>
      <c r="AR23" s="5">
        <v>60</v>
      </c>
      <c r="AS23" s="5"/>
      <c r="AT23" s="4" t="s">
        <v>226</v>
      </c>
      <c r="AU23" s="5"/>
      <c r="AV23" s="5"/>
      <c r="AW23" s="5"/>
      <c r="AX23" s="5">
        <v>90</v>
      </c>
      <c r="AY23" s="5"/>
      <c r="AZ23" s="4"/>
      <c r="BA23" s="5"/>
      <c r="BB23" s="5"/>
      <c r="BC23" s="5"/>
      <c r="BD23" s="5"/>
      <c r="BE23" s="5"/>
      <c r="BF23" s="4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6">
        <f t="shared" si="2"/>
        <v>100</v>
      </c>
      <c r="CQ23" s="10">
        <f t="shared" si="3"/>
        <v>100</v>
      </c>
      <c r="CR23" s="10" t="str">
        <f t="shared" si="3"/>
        <v/>
      </c>
      <c r="CS23" s="10" t="str">
        <f t="shared" si="3"/>
        <v/>
      </c>
      <c r="CT23" s="10">
        <f t="shared" si="3"/>
        <v>87.5</v>
      </c>
      <c r="CU23" s="10" t="str">
        <f t="shared" si="3"/>
        <v/>
      </c>
      <c r="CV23" s="21">
        <f t="shared" si="4"/>
        <v>100</v>
      </c>
      <c r="CW23" s="21">
        <f t="shared" si="5"/>
        <v>100</v>
      </c>
      <c r="CX23" s="22">
        <f t="shared" si="6"/>
        <v>100</v>
      </c>
      <c r="CY23" s="22">
        <f t="shared" si="7"/>
        <v>100</v>
      </c>
      <c r="CZ23" s="22" t="str">
        <f t="shared" si="8"/>
        <v/>
      </c>
      <c r="DA23" s="23" t="str">
        <f t="shared" si="9"/>
        <v/>
      </c>
      <c r="DB23" s="23" t="str">
        <f t="shared" si="10"/>
        <v/>
      </c>
      <c r="DC23" s="23" t="str">
        <f t="shared" si="11"/>
        <v/>
      </c>
      <c r="DD23" s="23" t="str">
        <f t="shared" si="12"/>
        <v/>
      </c>
      <c r="DE23" s="23" t="str">
        <f t="shared" si="13"/>
        <v/>
      </c>
      <c r="DF23" s="23" t="str">
        <f t="shared" si="14"/>
        <v/>
      </c>
      <c r="DG23" s="23" t="str">
        <f t="shared" si="15"/>
        <v/>
      </c>
      <c r="DH23" s="23" t="str">
        <f t="shared" si="16"/>
        <v/>
      </c>
      <c r="DI23" s="23" t="str">
        <f t="shared" si="17"/>
        <v/>
      </c>
      <c r="DJ23" s="23" t="str">
        <f t="shared" si="18"/>
        <v/>
      </c>
      <c r="DK23" s="23" t="str">
        <f t="shared" si="19"/>
        <v>Memahami rangkaian tiga pola gerak dominan (bertumpu, bergantung, keseimbangan, berpindah/lokomotor, tolakan, putaran, ayunan, melayang, dan mendarat) dengan konsisten, tepat dan terkontrol dalam aktivitas senam</v>
      </c>
      <c r="DL23" s="23" t="str">
        <f t="shared" si="20"/>
        <v>Memahami rangkaian tiga pola gerak dominan (bertumpu, bergantung, keseimbangan, berpindah/lokomotor, tolakan, putaran, ayunan, melayang, dan mendarat) dengan konsisten, tepat dan terkontrol dalam aktivitas senam</v>
      </c>
      <c r="DM23" s="31" t="str">
        <f>IF(DK23="","",LOOKUP(MAX($CV23:$DJ23),KKM!$C$11:$C$14,KKM!$E$11:$E$14)&amp;" "&amp;PJOK!DK23&amp;"; "&amp;LOOKUP(MIN(PJOK!CV23:DJ23),KKM!$C$11:$C$14,KKM!$E$11:$E$14)&amp;" "&amp;PJOK!DL23)</f>
        <v>Memiliki kemampuan yang sangat baik dalam  Memahami rangkaian tiga pola gerak dominan (bertumpu, bergantung, keseimbangan, berpindah/lokomotor, tolakan, putaran, ayunan, melayang, dan mendarat) dengan konsisten, tepat dan terkontrol dalam aktivitas senam; Memiliki kemampuan yang sangat baik dalam  Memahami rangkaian tiga pola gerak dominan (bertumpu, bergantung, keseimbangan, berpindah/lokomotor, tolakan, putaran, ayunan, melayang, dan mendarat) dengan konsisten, tepat dan terkontrol dalam aktivitas senam</v>
      </c>
      <c r="DO23" s="9" t="str">
        <f t="shared" si="21"/>
        <v/>
      </c>
      <c r="DP23" s="9" t="str">
        <f t="shared" si="22"/>
        <v/>
      </c>
      <c r="DQ23" s="9" t="str">
        <f t="shared" si="23"/>
        <v/>
      </c>
      <c r="DR23" s="9" t="str">
        <f t="shared" si="24"/>
        <v/>
      </c>
      <c r="DS23" s="9">
        <f t="shared" si="25"/>
        <v>100</v>
      </c>
      <c r="DT23" s="9">
        <f t="shared" si="26"/>
        <v>100</v>
      </c>
      <c r="DU23" s="9">
        <f t="shared" si="27"/>
        <v>60</v>
      </c>
      <c r="DV23" s="9">
        <f t="shared" si="28"/>
        <v>90</v>
      </c>
      <c r="DW23" s="9" t="str">
        <f t="shared" si="29"/>
        <v/>
      </c>
      <c r="DX23" s="9" t="str">
        <f t="shared" si="30"/>
        <v/>
      </c>
      <c r="DY23" s="9" t="str">
        <f t="shared" si="31"/>
        <v/>
      </c>
      <c r="DZ23" s="9" t="str">
        <f t="shared" si="32"/>
        <v/>
      </c>
      <c r="EA23" s="9" t="str">
        <f t="shared" si="33"/>
        <v/>
      </c>
      <c r="EB23" s="9" t="str">
        <f t="shared" si="34"/>
        <v/>
      </c>
      <c r="EC23" s="9" t="str">
        <f t="shared" si="35"/>
        <v/>
      </c>
      <c r="ED23" s="9" t="str">
        <f t="shared" si="36"/>
        <v>Mempraktikkan rangkaian tiga pola gerak dominan (bertumpu, bergantung, keseimbangan, berpindah/lokomotor, tolakan, putaran, ayunan, melayang, dan mendarat) dengan konsisten, tepat dan terkontrol dalam aktivitas senam</v>
      </c>
      <c r="EE23" s="9" t="str">
        <f t="shared" si="37"/>
        <v>Mempraktikkan keterampilan salah satu gaya renang dan dasar-dasar penyelamatan diri</v>
      </c>
      <c r="EF23" s="31" t="str">
        <f>IFERROR(LOOKUP(MAX($DO23:$EC23),KKM!$C$11:$C$14,KKM!$F$11:$F$14),"")&amp;PJOK!ED23&amp;"; "&amp;IFERROR(LOOKUP(MIN($DO23:$EC23),KKM!$C$11:$C$14,KKM!$F$11:$F$14),"")&amp;PJOK!EE23</f>
        <v>Sangat terampil dalam Mempraktikkan rangkaian tiga pola gerak dominan (bertumpu, bergantung, keseimbangan, berpindah/lokomotor, tolakan, putaran, ayunan, melayang, dan mendarat) dengan konsisten, tepat dan terkontrol dalam aktivitas senam; Perlu peningkatan pada Mempraktikkan keterampilan salah satu gaya renang dan dasar-dasar penyelamatan diri</v>
      </c>
    </row>
    <row r="24" spans="1:136" ht="78.75" x14ac:dyDescent="0.25">
      <c r="A24" s="2">
        <v>22</v>
      </c>
      <c r="B24" s="3" t="str">
        <f t="shared" ca="1" si="0"/>
        <v>RONI ANDIKA</v>
      </c>
      <c r="C24" s="3" t="str">
        <f t="shared" ca="1" si="0"/>
        <v>0083565802</v>
      </c>
      <c r="D24" s="4" t="s">
        <v>219</v>
      </c>
      <c r="E24" s="5">
        <v>100</v>
      </c>
      <c r="F24" s="5"/>
      <c r="G24" s="5"/>
      <c r="H24" s="5"/>
      <c r="I24" s="5"/>
      <c r="J24" s="4" t="s">
        <v>220</v>
      </c>
      <c r="K24" s="5">
        <v>100</v>
      </c>
      <c r="L24" s="5"/>
      <c r="M24" s="5"/>
      <c r="N24" s="5"/>
      <c r="O24" s="5"/>
      <c r="P24" s="4" t="s">
        <v>221</v>
      </c>
      <c r="Q24" s="5">
        <v>100</v>
      </c>
      <c r="R24" s="5"/>
      <c r="S24" s="5"/>
      <c r="T24" s="5"/>
      <c r="U24" s="5"/>
      <c r="V24" s="4" t="s">
        <v>222</v>
      </c>
      <c r="W24" s="5">
        <v>100</v>
      </c>
      <c r="X24" s="5"/>
      <c r="Y24" s="5"/>
      <c r="Z24" s="5"/>
      <c r="AA24" s="5"/>
      <c r="AB24" s="4" t="s">
        <v>223</v>
      </c>
      <c r="AC24" s="5"/>
      <c r="AD24" s="5"/>
      <c r="AE24" s="5"/>
      <c r="AF24" s="5">
        <v>100</v>
      </c>
      <c r="AG24" s="5"/>
      <c r="AH24" s="4" t="s">
        <v>224</v>
      </c>
      <c r="AI24" s="5"/>
      <c r="AJ24" s="5"/>
      <c r="AK24" s="5"/>
      <c r="AL24" s="5">
        <v>100</v>
      </c>
      <c r="AM24" s="5"/>
      <c r="AN24" s="6" t="s">
        <v>225</v>
      </c>
      <c r="AO24" s="5"/>
      <c r="AP24" s="5"/>
      <c r="AQ24" s="5"/>
      <c r="AR24" s="5">
        <v>60</v>
      </c>
      <c r="AS24" s="5"/>
      <c r="AT24" s="4" t="s">
        <v>226</v>
      </c>
      <c r="AU24" s="5"/>
      <c r="AV24" s="5"/>
      <c r="AW24" s="5"/>
      <c r="AX24" s="5">
        <v>90</v>
      </c>
      <c r="AY24" s="5"/>
      <c r="AZ24" s="4"/>
      <c r="BA24" s="5"/>
      <c r="BB24" s="5"/>
      <c r="BC24" s="5"/>
      <c r="BD24" s="5"/>
      <c r="BE24" s="5"/>
      <c r="BF24" s="4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6">
        <f t="shared" si="2"/>
        <v>100</v>
      </c>
      <c r="CQ24" s="10">
        <f t="shared" si="3"/>
        <v>100</v>
      </c>
      <c r="CR24" s="10" t="str">
        <f t="shared" si="3"/>
        <v/>
      </c>
      <c r="CS24" s="10" t="str">
        <f t="shared" si="3"/>
        <v/>
      </c>
      <c r="CT24" s="10">
        <f t="shared" si="3"/>
        <v>87.5</v>
      </c>
      <c r="CU24" s="10" t="str">
        <f t="shared" si="3"/>
        <v/>
      </c>
      <c r="CV24" s="21">
        <f t="shared" si="4"/>
        <v>100</v>
      </c>
      <c r="CW24" s="21">
        <f t="shared" si="5"/>
        <v>100</v>
      </c>
      <c r="CX24" s="22">
        <f t="shared" si="6"/>
        <v>100</v>
      </c>
      <c r="CY24" s="22">
        <f t="shared" si="7"/>
        <v>100</v>
      </c>
      <c r="CZ24" s="22" t="str">
        <f t="shared" si="8"/>
        <v/>
      </c>
      <c r="DA24" s="23" t="str">
        <f t="shared" si="9"/>
        <v/>
      </c>
      <c r="DB24" s="23" t="str">
        <f t="shared" si="10"/>
        <v/>
      </c>
      <c r="DC24" s="23" t="str">
        <f t="shared" si="11"/>
        <v/>
      </c>
      <c r="DD24" s="23" t="str">
        <f t="shared" si="12"/>
        <v/>
      </c>
      <c r="DE24" s="23" t="str">
        <f t="shared" si="13"/>
        <v/>
      </c>
      <c r="DF24" s="23" t="str">
        <f t="shared" si="14"/>
        <v/>
      </c>
      <c r="DG24" s="23" t="str">
        <f t="shared" si="15"/>
        <v/>
      </c>
      <c r="DH24" s="23" t="str">
        <f t="shared" si="16"/>
        <v/>
      </c>
      <c r="DI24" s="23" t="str">
        <f t="shared" si="17"/>
        <v/>
      </c>
      <c r="DJ24" s="23" t="str">
        <f t="shared" si="18"/>
        <v/>
      </c>
      <c r="DK24" s="23" t="str">
        <f t="shared" si="19"/>
        <v>Memahami rangkaian tiga pola gerak dominan (bertumpu, bergantung, keseimbangan, berpindah/lokomotor, tolakan, putaran, ayunan, melayang, dan mendarat) dengan konsisten, tepat dan terkontrol dalam aktivitas senam</v>
      </c>
      <c r="DL24" s="23" t="str">
        <f t="shared" si="20"/>
        <v>Memahami rangkaian tiga pola gerak dominan (bertumpu, bergantung, keseimbangan, berpindah/lokomotor, tolakan, putaran, ayunan, melayang, dan mendarat) dengan konsisten, tepat dan terkontrol dalam aktivitas senam</v>
      </c>
      <c r="DM24" s="31" t="str">
        <f>IF(DK24="","",LOOKUP(MAX($CV24:$DJ24),KKM!$C$11:$C$14,KKM!$E$11:$E$14)&amp;" "&amp;PJOK!DK24&amp;"; "&amp;LOOKUP(MIN(PJOK!CV24:DJ24),KKM!$C$11:$C$14,KKM!$E$11:$E$14)&amp;" "&amp;PJOK!DL24)</f>
        <v>Memiliki kemampuan yang sangat baik dalam  Memahami rangkaian tiga pola gerak dominan (bertumpu, bergantung, keseimbangan, berpindah/lokomotor, tolakan, putaran, ayunan, melayang, dan mendarat) dengan konsisten, tepat dan terkontrol dalam aktivitas senam; Memiliki kemampuan yang sangat baik dalam  Memahami rangkaian tiga pola gerak dominan (bertumpu, bergantung, keseimbangan, berpindah/lokomotor, tolakan, putaran, ayunan, melayang, dan mendarat) dengan konsisten, tepat dan terkontrol dalam aktivitas senam</v>
      </c>
      <c r="DO24" s="9" t="str">
        <f t="shared" si="21"/>
        <v/>
      </c>
      <c r="DP24" s="9" t="str">
        <f t="shared" si="22"/>
        <v/>
      </c>
      <c r="DQ24" s="9" t="str">
        <f t="shared" si="23"/>
        <v/>
      </c>
      <c r="DR24" s="9" t="str">
        <f t="shared" si="24"/>
        <v/>
      </c>
      <c r="DS24" s="9">
        <f t="shared" si="25"/>
        <v>100</v>
      </c>
      <c r="DT24" s="9">
        <f t="shared" si="26"/>
        <v>100</v>
      </c>
      <c r="DU24" s="9">
        <f t="shared" si="27"/>
        <v>60</v>
      </c>
      <c r="DV24" s="9">
        <f t="shared" si="28"/>
        <v>90</v>
      </c>
      <c r="DW24" s="9" t="str">
        <f t="shared" si="29"/>
        <v/>
      </c>
      <c r="DX24" s="9" t="str">
        <f t="shared" si="30"/>
        <v/>
      </c>
      <c r="DY24" s="9" t="str">
        <f t="shared" si="31"/>
        <v/>
      </c>
      <c r="DZ24" s="9" t="str">
        <f t="shared" si="32"/>
        <v/>
      </c>
      <c r="EA24" s="9" t="str">
        <f t="shared" si="33"/>
        <v/>
      </c>
      <c r="EB24" s="9" t="str">
        <f t="shared" si="34"/>
        <v/>
      </c>
      <c r="EC24" s="9" t="str">
        <f t="shared" si="35"/>
        <v/>
      </c>
      <c r="ED24" s="9" t="str">
        <f t="shared" si="36"/>
        <v>Mempraktikkan rangkaian tiga pola gerak dominan (bertumpu, bergantung, keseimbangan, berpindah/lokomotor, tolakan, putaran, ayunan, melayang, dan mendarat) dengan konsisten, tepat dan terkontrol dalam aktivitas senam</v>
      </c>
      <c r="EE24" s="9" t="str">
        <f t="shared" si="37"/>
        <v>Mempraktikkan keterampilan salah satu gaya renang dan dasar-dasar penyelamatan diri</v>
      </c>
      <c r="EF24" s="31" t="str">
        <f>IFERROR(LOOKUP(MAX($DO24:$EC24),KKM!$C$11:$C$14,KKM!$F$11:$F$14),"")&amp;PJOK!ED24&amp;"; "&amp;IFERROR(LOOKUP(MIN($DO24:$EC24),KKM!$C$11:$C$14,KKM!$F$11:$F$14),"")&amp;PJOK!EE24</f>
        <v>Sangat terampil dalam Mempraktikkan rangkaian tiga pola gerak dominan (bertumpu, bergantung, keseimbangan, berpindah/lokomotor, tolakan, putaran, ayunan, melayang, dan mendarat) dengan konsisten, tepat dan terkontrol dalam aktivitas senam; Perlu peningkatan pada Mempraktikkan keterampilan salah satu gaya renang dan dasar-dasar penyelamatan diri</v>
      </c>
    </row>
    <row r="25" spans="1:136" ht="78.75" x14ac:dyDescent="0.25">
      <c r="A25" s="2">
        <v>23</v>
      </c>
      <c r="B25" s="3" t="str">
        <f t="shared" ca="1" si="0"/>
        <v>SAIDUL SYA'BAN</v>
      </c>
      <c r="C25" s="3" t="str">
        <f t="shared" ca="1" si="0"/>
        <v>0074839126</v>
      </c>
      <c r="D25" s="4" t="s">
        <v>219</v>
      </c>
      <c r="E25" s="5">
        <v>100</v>
      </c>
      <c r="F25" s="5"/>
      <c r="G25" s="5"/>
      <c r="H25" s="5"/>
      <c r="I25" s="5"/>
      <c r="J25" s="4" t="s">
        <v>220</v>
      </c>
      <c r="K25" s="5">
        <v>100</v>
      </c>
      <c r="L25" s="5"/>
      <c r="M25" s="5"/>
      <c r="N25" s="5"/>
      <c r="O25" s="5"/>
      <c r="P25" s="4" t="s">
        <v>221</v>
      </c>
      <c r="Q25" s="5">
        <v>100</v>
      </c>
      <c r="R25" s="5"/>
      <c r="S25" s="5"/>
      <c r="T25" s="5"/>
      <c r="U25" s="5"/>
      <c r="V25" s="4" t="s">
        <v>222</v>
      </c>
      <c r="W25" s="5">
        <v>100</v>
      </c>
      <c r="X25" s="5"/>
      <c r="Y25" s="5"/>
      <c r="Z25" s="5"/>
      <c r="AA25" s="5"/>
      <c r="AB25" s="4" t="s">
        <v>223</v>
      </c>
      <c r="AC25" s="5"/>
      <c r="AD25" s="5"/>
      <c r="AE25" s="5"/>
      <c r="AF25" s="5">
        <v>100</v>
      </c>
      <c r="AG25" s="5"/>
      <c r="AH25" s="4" t="s">
        <v>224</v>
      </c>
      <c r="AI25" s="5"/>
      <c r="AJ25" s="5"/>
      <c r="AK25" s="5"/>
      <c r="AL25" s="5">
        <v>100</v>
      </c>
      <c r="AM25" s="5"/>
      <c r="AN25" s="6" t="s">
        <v>225</v>
      </c>
      <c r="AO25" s="5"/>
      <c r="AP25" s="5"/>
      <c r="AQ25" s="5"/>
      <c r="AR25" s="5">
        <v>60</v>
      </c>
      <c r="AS25" s="5"/>
      <c r="AT25" s="4" t="s">
        <v>226</v>
      </c>
      <c r="AU25" s="5"/>
      <c r="AV25" s="5"/>
      <c r="AW25" s="5"/>
      <c r="AX25" s="5">
        <v>90</v>
      </c>
      <c r="AY25" s="5"/>
      <c r="AZ25" s="4"/>
      <c r="BA25" s="5"/>
      <c r="BB25" s="5"/>
      <c r="BC25" s="5"/>
      <c r="BD25" s="5"/>
      <c r="BE25" s="5"/>
      <c r="BF25" s="4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6">
        <f t="shared" si="2"/>
        <v>100</v>
      </c>
      <c r="CQ25" s="10">
        <f t="shared" si="3"/>
        <v>100</v>
      </c>
      <c r="CR25" s="10" t="str">
        <f t="shared" si="3"/>
        <v/>
      </c>
      <c r="CS25" s="10" t="str">
        <f t="shared" si="3"/>
        <v/>
      </c>
      <c r="CT25" s="10">
        <f t="shared" si="3"/>
        <v>87.5</v>
      </c>
      <c r="CU25" s="10" t="str">
        <f t="shared" si="3"/>
        <v/>
      </c>
      <c r="CV25" s="21">
        <f t="shared" si="4"/>
        <v>100</v>
      </c>
      <c r="CW25" s="21">
        <f t="shared" si="5"/>
        <v>100</v>
      </c>
      <c r="CX25" s="22">
        <f t="shared" si="6"/>
        <v>100</v>
      </c>
      <c r="CY25" s="22">
        <f t="shared" si="7"/>
        <v>100</v>
      </c>
      <c r="CZ25" s="22" t="str">
        <f t="shared" si="8"/>
        <v/>
      </c>
      <c r="DA25" s="23" t="str">
        <f t="shared" si="9"/>
        <v/>
      </c>
      <c r="DB25" s="23" t="str">
        <f t="shared" si="10"/>
        <v/>
      </c>
      <c r="DC25" s="23" t="str">
        <f t="shared" si="11"/>
        <v/>
      </c>
      <c r="DD25" s="23" t="str">
        <f t="shared" si="12"/>
        <v/>
      </c>
      <c r="DE25" s="23" t="str">
        <f t="shared" si="13"/>
        <v/>
      </c>
      <c r="DF25" s="23" t="str">
        <f t="shared" si="14"/>
        <v/>
      </c>
      <c r="DG25" s="23" t="str">
        <f t="shared" si="15"/>
        <v/>
      </c>
      <c r="DH25" s="23" t="str">
        <f t="shared" si="16"/>
        <v/>
      </c>
      <c r="DI25" s="23" t="str">
        <f t="shared" si="17"/>
        <v/>
      </c>
      <c r="DJ25" s="23" t="str">
        <f t="shared" si="18"/>
        <v/>
      </c>
      <c r="DK25" s="23" t="str">
        <f t="shared" si="19"/>
        <v>Memahami rangkaian tiga pola gerak dominan (bertumpu, bergantung, keseimbangan, berpindah/lokomotor, tolakan, putaran, ayunan, melayang, dan mendarat) dengan konsisten, tepat dan terkontrol dalam aktivitas senam</v>
      </c>
      <c r="DL25" s="23" t="str">
        <f t="shared" si="20"/>
        <v>Memahami rangkaian tiga pola gerak dominan (bertumpu, bergantung, keseimbangan, berpindah/lokomotor, tolakan, putaran, ayunan, melayang, dan mendarat) dengan konsisten, tepat dan terkontrol dalam aktivitas senam</v>
      </c>
      <c r="DM25" s="31" t="str">
        <f>IF(DK25="","",LOOKUP(MAX($CV25:$DJ25),KKM!$C$11:$C$14,KKM!$E$11:$E$14)&amp;" "&amp;PJOK!DK25&amp;"; "&amp;LOOKUP(MIN(PJOK!CV25:DJ25),KKM!$C$11:$C$14,KKM!$E$11:$E$14)&amp;" "&amp;PJOK!DL25)</f>
        <v>Memiliki kemampuan yang sangat baik dalam  Memahami rangkaian tiga pola gerak dominan (bertumpu, bergantung, keseimbangan, berpindah/lokomotor, tolakan, putaran, ayunan, melayang, dan mendarat) dengan konsisten, tepat dan terkontrol dalam aktivitas senam; Memiliki kemampuan yang sangat baik dalam  Memahami rangkaian tiga pola gerak dominan (bertumpu, bergantung, keseimbangan, berpindah/lokomotor, tolakan, putaran, ayunan, melayang, dan mendarat) dengan konsisten, tepat dan terkontrol dalam aktivitas senam</v>
      </c>
      <c r="DO25" s="9" t="str">
        <f t="shared" si="21"/>
        <v/>
      </c>
      <c r="DP25" s="9" t="str">
        <f t="shared" si="22"/>
        <v/>
      </c>
      <c r="DQ25" s="9" t="str">
        <f t="shared" si="23"/>
        <v/>
      </c>
      <c r="DR25" s="9" t="str">
        <f t="shared" si="24"/>
        <v/>
      </c>
      <c r="DS25" s="9">
        <f t="shared" si="25"/>
        <v>100</v>
      </c>
      <c r="DT25" s="9">
        <f t="shared" si="26"/>
        <v>100</v>
      </c>
      <c r="DU25" s="9">
        <f t="shared" si="27"/>
        <v>60</v>
      </c>
      <c r="DV25" s="9">
        <f t="shared" si="28"/>
        <v>90</v>
      </c>
      <c r="DW25" s="9" t="str">
        <f t="shared" si="29"/>
        <v/>
      </c>
      <c r="DX25" s="9" t="str">
        <f t="shared" si="30"/>
        <v/>
      </c>
      <c r="DY25" s="9" t="str">
        <f t="shared" si="31"/>
        <v/>
      </c>
      <c r="DZ25" s="9" t="str">
        <f t="shared" si="32"/>
        <v/>
      </c>
      <c r="EA25" s="9" t="str">
        <f t="shared" si="33"/>
        <v/>
      </c>
      <c r="EB25" s="9" t="str">
        <f t="shared" si="34"/>
        <v/>
      </c>
      <c r="EC25" s="9" t="str">
        <f t="shared" si="35"/>
        <v/>
      </c>
      <c r="ED25" s="9" t="str">
        <f t="shared" si="36"/>
        <v>Mempraktikkan rangkaian tiga pola gerak dominan (bertumpu, bergantung, keseimbangan, berpindah/lokomotor, tolakan, putaran, ayunan, melayang, dan mendarat) dengan konsisten, tepat dan terkontrol dalam aktivitas senam</v>
      </c>
      <c r="EE25" s="9" t="str">
        <f t="shared" si="37"/>
        <v>Mempraktikkan keterampilan salah satu gaya renang dan dasar-dasar penyelamatan diri</v>
      </c>
      <c r="EF25" s="31" t="str">
        <f>IFERROR(LOOKUP(MAX($DO25:$EC25),KKM!$C$11:$C$14,KKM!$F$11:$F$14),"")&amp;PJOK!ED25&amp;"; "&amp;IFERROR(LOOKUP(MIN($DO25:$EC25),KKM!$C$11:$C$14,KKM!$F$11:$F$14),"")&amp;PJOK!EE25</f>
        <v>Sangat terampil dalam Mempraktikkan rangkaian tiga pola gerak dominan (bertumpu, bergantung, keseimbangan, berpindah/lokomotor, tolakan, putaran, ayunan, melayang, dan mendarat) dengan konsisten, tepat dan terkontrol dalam aktivitas senam; Perlu peningkatan pada Mempraktikkan keterampilan salah satu gaya renang dan dasar-dasar penyelamatan diri</v>
      </c>
    </row>
    <row r="26" spans="1:136" ht="78.75" x14ac:dyDescent="0.25">
      <c r="B26" s="3" t="str">
        <f t="shared" ca="1" si="0"/>
        <v>SYAHIRA ANEILA AZRA</v>
      </c>
      <c r="C26" s="3" t="str">
        <f t="shared" ca="1" si="0"/>
        <v>0083954090</v>
      </c>
      <c r="D26" s="8" t="s">
        <v>219</v>
      </c>
      <c r="E26" s="5">
        <v>100</v>
      </c>
      <c r="J26" s="8" t="s">
        <v>220</v>
      </c>
      <c r="K26" s="5">
        <v>100</v>
      </c>
      <c r="P26" s="8" t="s">
        <v>221</v>
      </c>
      <c r="Q26" s="5">
        <v>100</v>
      </c>
      <c r="V26" s="8" t="s">
        <v>222</v>
      </c>
      <c r="W26" s="5">
        <v>100</v>
      </c>
      <c r="AB26" s="8" t="s">
        <v>223</v>
      </c>
      <c r="AF26" s="8">
        <v>100</v>
      </c>
      <c r="AH26" s="8" t="s">
        <v>224</v>
      </c>
      <c r="AL26" s="8">
        <v>100</v>
      </c>
      <c r="AN26" s="8" t="s">
        <v>225</v>
      </c>
      <c r="AR26" s="8">
        <v>60</v>
      </c>
      <c r="AT26" s="8" t="s">
        <v>226</v>
      </c>
      <c r="AX26" s="8">
        <v>90</v>
      </c>
      <c r="CP26" s="56">
        <f t="shared" si="2"/>
        <v>100</v>
      </c>
      <c r="CQ26" s="10">
        <f t="shared" si="3"/>
        <v>100</v>
      </c>
      <c r="CR26" s="10" t="str">
        <f t="shared" si="3"/>
        <v/>
      </c>
      <c r="CS26" s="10" t="str">
        <f t="shared" si="3"/>
        <v/>
      </c>
      <c r="CT26" s="10">
        <f t="shared" si="3"/>
        <v>87.5</v>
      </c>
      <c r="CU26" s="10" t="str">
        <f t="shared" si="3"/>
        <v/>
      </c>
      <c r="CV26" s="21">
        <f t="shared" si="4"/>
        <v>100</v>
      </c>
      <c r="CW26" s="21">
        <f t="shared" si="5"/>
        <v>100</v>
      </c>
      <c r="CX26" s="22">
        <f t="shared" si="6"/>
        <v>100</v>
      </c>
      <c r="CY26" s="22">
        <f t="shared" si="7"/>
        <v>100</v>
      </c>
      <c r="CZ26" s="22" t="str">
        <f t="shared" si="8"/>
        <v/>
      </c>
      <c r="DA26" s="23" t="str">
        <f t="shared" si="9"/>
        <v/>
      </c>
      <c r="DB26" s="23" t="str">
        <f t="shared" si="10"/>
        <v/>
      </c>
      <c r="DC26" s="23" t="str">
        <f t="shared" si="11"/>
        <v/>
      </c>
      <c r="DD26" s="23" t="str">
        <f t="shared" si="12"/>
        <v/>
      </c>
      <c r="DE26" s="23" t="str">
        <f t="shared" si="13"/>
        <v/>
      </c>
      <c r="DF26" s="23" t="str">
        <f t="shared" si="14"/>
        <v/>
      </c>
      <c r="DG26" s="23" t="str">
        <f t="shared" si="15"/>
        <v/>
      </c>
      <c r="DH26" s="23" t="str">
        <f t="shared" si="16"/>
        <v/>
      </c>
      <c r="DI26" s="23" t="str">
        <f t="shared" si="17"/>
        <v/>
      </c>
      <c r="DJ26" s="23" t="str">
        <f t="shared" si="18"/>
        <v/>
      </c>
      <c r="DK26" s="23" t="str">
        <f t="shared" si="19"/>
        <v>Memahami rangkaian tiga pola gerak dominan (bertumpu, bergantung, keseimbangan, berpindah/lokomotor, tolakan, putaran, ayunan, melayang, dan mendarat) dengan konsisten, tepat dan terkontrol dalam aktivitas senam</v>
      </c>
      <c r="DL26" s="23" t="str">
        <f t="shared" si="20"/>
        <v>Memahami rangkaian tiga pola gerak dominan (bertumpu, bergantung, keseimbangan, berpindah/lokomotor, tolakan, putaran, ayunan, melayang, dan mendarat) dengan konsisten, tepat dan terkontrol dalam aktivitas senam</v>
      </c>
      <c r="DM26" s="31" t="str">
        <f>IF(DK26="","",LOOKUP(MAX($CV26:$DJ26),KKM!$C$11:$C$14,KKM!$E$11:$E$14)&amp;" "&amp;PJOK!DK26&amp;"; "&amp;LOOKUP(MIN(PJOK!CV26:DJ26),KKM!$C$11:$C$14,KKM!$E$11:$E$14)&amp;" "&amp;PJOK!DL26)</f>
        <v>Memiliki kemampuan yang sangat baik dalam  Memahami rangkaian tiga pola gerak dominan (bertumpu, bergantung, keseimbangan, berpindah/lokomotor, tolakan, putaran, ayunan, melayang, dan mendarat) dengan konsisten, tepat dan terkontrol dalam aktivitas senam; Memiliki kemampuan yang sangat baik dalam  Memahami rangkaian tiga pola gerak dominan (bertumpu, bergantung, keseimbangan, berpindah/lokomotor, tolakan, putaran, ayunan, melayang, dan mendarat) dengan konsisten, tepat dan terkontrol dalam aktivitas senam</v>
      </c>
      <c r="DO26" s="9" t="str">
        <f t="shared" si="21"/>
        <v/>
      </c>
      <c r="DP26" s="9" t="str">
        <f t="shared" si="22"/>
        <v/>
      </c>
      <c r="DQ26" s="9" t="str">
        <f t="shared" si="23"/>
        <v/>
      </c>
      <c r="DR26" s="9" t="str">
        <f t="shared" si="24"/>
        <v/>
      </c>
      <c r="DS26" s="9">
        <f t="shared" si="25"/>
        <v>100</v>
      </c>
      <c r="DT26" s="9">
        <f t="shared" si="26"/>
        <v>100</v>
      </c>
      <c r="DU26" s="9">
        <f t="shared" si="27"/>
        <v>60</v>
      </c>
      <c r="DV26" s="9">
        <f t="shared" si="28"/>
        <v>90</v>
      </c>
      <c r="DW26" s="9" t="str">
        <f t="shared" si="29"/>
        <v/>
      </c>
      <c r="DX26" s="9" t="str">
        <f t="shared" si="30"/>
        <v/>
      </c>
      <c r="DY26" s="9" t="str">
        <f t="shared" si="31"/>
        <v/>
      </c>
      <c r="DZ26" s="9" t="str">
        <f t="shared" si="32"/>
        <v/>
      </c>
      <c r="EA26" s="9" t="str">
        <f t="shared" si="33"/>
        <v/>
      </c>
      <c r="EB26" s="9" t="str">
        <f t="shared" si="34"/>
        <v/>
      </c>
      <c r="EC26" s="9" t="str">
        <f t="shared" si="35"/>
        <v/>
      </c>
      <c r="ED26" s="9" t="str">
        <f t="shared" si="36"/>
        <v>Mempraktikkan rangkaian tiga pola gerak dominan (bertumpu, bergantung, keseimbangan, berpindah/lokomotor, tolakan, putaran, ayunan, melayang, dan mendarat) dengan konsisten, tepat dan terkontrol dalam aktivitas senam</v>
      </c>
      <c r="EE26" s="9" t="str">
        <f t="shared" si="37"/>
        <v>Mempraktikkan keterampilan salah satu gaya renang dan dasar-dasar penyelamatan diri</v>
      </c>
      <c r="EF26" s="31" t="str">
        <f>IFERROR(LOOKUP(MAX($DO26:$EC26),KKM!$C$11:$C$14,KKM!$F$11:$F$14),"")&amp;PJOK!ED26&amp;"; "&amp;IFERROR(LOOKUP(MIN($DO26:$EC26),KKM!$C$11:$C$14,KKM!$F$11:$F$14),"")&amp;PJOK!EE26</f>
        <v>Sangat terampil dalam Mempraktikkan rangkaian tiga pola gerak dominan (bertumpu, bergantung, keseimbangan, berpindah/lokomotor, tolakan, putaran, ayunan, melayang, dan mendarat) dengan konsisten, tepat dan terkontrol dalam aktivitas senam; Perlu peningkatan pada Mempraktikkan keterampilan salah satu gaya renang dan dasar-dasar penyelamatan diri</v>
      </c>
    </row>
    <row r="27" spans="1:136" ht="78.75" x14ac:dyDescent="0.25">
      <c r="B27" s="3" t="str">
        <f t="shared" ca="1" si="0"/>
        <v>UMSIYEH</v>
      </c>
      <c r="C27" s="3" t="str">
        <f t="shared" ca="1" si="0"/>
        <v>0071939466</v>
      </c>
      <c r="D27" s="8" t="s">
        <v>219</v>
      </c>
      <c r="E27" s="5">
        <v>100</v>
      </c>
      <c r="J27" s="8" t="s">
        <v>220</v>
      </c>
      <c r="K27" s="5">
        <v>100</v>
      </c>
      <c r="P27" s="8" t="s">
        <v>221</v>
      </c>
      <c r="Q27" s="5">
        <v>100</v>
      </c>
      <c r="V27" s="8" t="s">
        <v>222</v>
      </c>
      <c r="W27" s="5">
        <v>100</v>
      </c>
      <c r="AB27" s="8" t="s">
        <v>223</v>
      </c>
      <c r="AF27" s="8">
        <v>100</v>
      </c>
      <c r="AH27" s="8" t="s">
        <v>224</v>
      </c>
      <c r="AL27" s="8">
        <v>100</v>
      </c>
      <c r="AN27" s="8" t="s">
        <v>225</v>
      </c>
      <c r="AR27" s="8">
        <v>60</v>
      </c>
      <c r="AT27" s="8" t="s">
        <v>226</v>
      </c>
      <c r="AX27" s="8">
        <v>90</v>
      </c>
      <c r="CP27" s="56">
        <f t="shared" si="2"/>
        <v>100</v>
      </c>
      <c r="CQ27" s="10">
        <f t="shared" ref="CQ27:CU32" si="38">IFERROR(AVERAGEIF($D$2:$CO$2,CQ$2,$D27:$CO27),"")</f>
        <v>100</v>
      </c>
      <c r="CR27" s="10" t="str">
        <f t="shared" si="38"/>
        <v/>
      </c>
      <c r="CS27" s="10" t="str">
        <f t="shared" si="38"/>
        <v/>
      </c>
      <c r="CT27" s="10">
        <f t="shared" si="38"/>
        <v>87.5</v>
      </c>
      <c r="CU27" s="10" t="str">
        <f t="shared" si="38"/>
        <v/>
      </c>
      <c r="CV27" s="21">
        <f t="shared" si="4"/>
        <v>100</v>
      </c>
      <c r="CW27" s="21">
        <f t="shared" si="5"/>
        <v>100</v>
      </c>
      <c r="CX27" s="22">
        <f t="shared" si="6"/>
        <v>100</v>
      </c>
      <c r="CY27" s="22">
        <f t="shared" si="7"/>
        <v>100</v>
      </c>
      <c r="CZ27" s="22" t="str">
        <f t="shared" si="8"/>
        <v/>
      </c>
      <c r="DA27" s="23" t="str">
        <f t="shared" si="9"/>
        <v/>
      </c>
      <c r="DB27" s="23" t="str">
        <f t="shared" si="10"/>
        <v/>
      </c>
      <c r="DC27" s="23" t="str">
        <f t="shared" si="11"/>
        <v/>
      </c>
      <c r="DD27" s="23" t="str">
        <f t="shared" si="12"/>
        <v/>
      </c>
      <c r="DE27" s="23" t="str">
        <f t="shared" si="13"/>
        <v/>
      </c>
      <c r="DF27" s="23" t="str">
        <f t="shared" si="14"/>
        <v/>
      </c>
      <c r="DG27" s="23" t="str">
        <f t="shared" si="15"/>
        <v/>
      </c>
      <c r="DH27" s="23" t="str">
        <f t="shared" si="16"/>
        <v/>
      </c>
      <c r="DI27" s="23" t="str">
        <f t="shared" si="17"/>
        <v/>
      </c>
      <c r="DJ27" s="23" t="str">
        <f t="shared" si="18"/>
        <v/>
      </c>
      <c r="DK27" s="23" t="str">
        <f t="shared" si="19"/>
        <v>Memahami rangkaian tiga pola gerak dominan (bertumpu, bergantung, keseimbangan, berpindah/lokomotor, tolakan, putaran, ayunan, melayang, dan mendarat) dengan konsisten, tepat dan terkontrol dalam aktivitas senam</v>
      </c>
      <c r="DL27" s="23" t="str">
        <f t="shared" si="20"/>
        <v>Memahami rangkaian tiga pola gerak dominan (bertumpu, bergantung, keseimbangan, berpindah/lokomotor, tolakan, putaran, ayunan, melayang, dan mendarat) dengan konsisten, tepat dan terkontrol dalam aktivitas senam</v>
      </c>
      <c r="DM27" s="31" t="str">
        <f>IF(DK27="","",LOOKUP(MAX($CV27:$DJ27),KKM!$C$11:$C$14,KKM!$E$11:$E$14)&amp;" "&amp;PJOK!DK27&amp;"; "&amp;LOOKUP(MIN(PJOK!CV27:DJ27),KKM!$C$11:$C$14,KKM!$E$11:$E$14)&amp;" "&amp;PJOK!DL27)</f>
        <v>Memiliki kemampuan yang sangat baik dalam  Memahami rangkaian tiga pola gerak dominan (bertumpu, bergantung, keseimbangan, berpindah/lokomotor, tolakan, putaran, ayunan, melayang, dan mendarat) dengan konsisten, tepat dan terkontrol dalam aktivitas senam; Memiliki kemampuan yang sangat baik dalam  Memahami rangkaian tiga pola gerak dominan (bertumpu, bergantung, keseimbangan, berpindah/lokomotor, tolakan, putaran, ayunan, melayang, dan mendarat) dengan konsisten, tepat dan terkontrol dalam aktivitas senam</v>
      </c>
      <c r="DO27" s="9" t="str">
        <f t="shared" si="21"/>
        <v/>
      </c>
      <c r="DP27" s="9" t="str">
        <f t="shared" si="22"/>
        <v/>
      </c>
      <c r="DQ27" s="9" t="str">
        <f t="shared" si="23"/>
        <v/>
      </c>
      <c r="DR27" s="9" t="str">
        <f t="shared" si="24"/>
        <v/>
      </c>
      <c r="DS27" s="9">
        <f t="shared" si="25"/>
        <v>100</v>
      </c>
      <c r="DT27" s="9">
        <f t="shared" si="26"/>
        <v>100</v>
      </c>
      <c r="DU27" s="9">
        <f t="shared" si="27"/>
        <v>60</v>
      </c>
      <c r="DV27" s="9">
        <f t="shared" si="28"/>
        <v>90</v>
      </c>
      <c r="DW27" s="9" t="str">
        <f t="shared" si="29"/>
        <v/>
      </c>
      <c r="DX27" s="9" t="str">
        <f t="shared" si="30"/>
        <v/>
      </c>
      <c r="DY27" s="9" t="str">
        <f t="shared" si="31"/>
        <v/>
      </c>
      <c r="DZ27" s="9" t="str">
        <f t="shared" si="32"/>
        <v/>
      </c>
      <c r="EA27" s="9" t="str">
        <f t="shared" si="33"/>
        <v/>
      </c>
      <c r="EB27" s="9" t="str">
        <f t="shared" si="34"/>
        <v/>
      </c>
      <c r="EC27" s="9" t="str">
        <f t="shared" si="35"/>
        <v/>
      </c>
      <c r="ED27" s="9" t="str">
        <f t="shared" si="36"/>
        <v>Mempraktikkan rangkaian tiga pola gerak dominan (bertumpu, bergantung, keseimbangan, berpindah/lokomotor, tolakan, putaran, ayunan, melayang, dan mendarat) dengan konsisten, tepat dan terkontrol dalam aktivitas senam</v>
      </c>
      <c r="EE27" s="9" t="str">
        <f t="shared" si="37"/>
        <v>Mempraktikkan keterampilan salah satu gaya renang dan dasar-dasar penyelamatan diri</v>
      </c>
      <c r="EF27" s="31" t="str">
        <f>IFERROR(LOOKUP(MAX($DO27:$EC27),KKM!$C$11:$C$14,KKM!$F$11:$F$14),"")&amp;PJOK!ED27&amp;"; "&amp;IFERROR(LOOKUP(MIN($DO27:$EC27),KKM!$C$11:$C$14,KKM!$F$11:$F$14),"")&amp;PJOK!EE27</f>
        <v>Sangat terampil dalam Mempraktikkan rangkaian tiga pola gerak dominan (bertumpu, bergantung, keseimbangan, berpindah/lokomotor, tolakan, putaran, ayunan, melayang, dan mendarat) dengan konsisten, tepat dan terkontrol dalam aktivitas senam; Perlu peningkatan pada Mempraktikkan keterampilan salah satu gaya renang dan dasar-dasar penyelamatan diri</v>
      </c>
    </row>
    <row r="28" spans="1:136" x14ac:dyDescent="0.25">
      <c r="B28" s="3" t="str">
        <f t="shared" ca="1" si="0"/>
        <v>YAMAN</v>
      </c>
      <c r="C28" s="3" t="str">
        <f t="shared" ca="1" si="0"/>
        <v>0079075710</v>
      </c>
      <c r="CP28" s="56">
        <f t="shared" si="2"/>
        <v>0</v>
      </c>
      <c r="CQ28" s="10" t="str">
        <f t="shared" si="38"/>
        <v/>
      </c>
      <c r="CR28" s="10" t="str">
        <f t="shared" si="38"/>
        <v/>
      </c>
      <c r="CS28" s="10" t="str">
        <f t="shared" si="38"/>
        <v/>
      </c>
      <c r="CT28" s="10" t="str">
        <f t="shared" si="38"/>
        <v/>
      </c>
      <c r="CU28" s="10" t="str">
        <f t="shared" si="38"/>
        <v/>
      </c>
      <c r="CV28" s="21" t="str">
        <f t="shared" si="4"/>
        <v/>
      </c>
      <c r="CW28" s="21" t="str">
        <f t="shared" si="5"/>
        <v/>
      </c>
      <c r="CX28" s="22" t="str">
        <f t="shared" si="6"/>
        <v/>
      </c>
      <c r="CY28" s="22" t="str">
        <f t="shared" si="7"/>
        <v/>
      </c>
      <c r="CZ28" s="22" t="str">
        <f t="shared" si="8"/>
        <v/>
      </c>
      <c r="DA28" s="23" t="str">
        <f t="shared" si="9"/>
        <v/>
      </c>
      <c r="DB28" s="23" t="str">
        <f t="shared" si="10"/>
        <v/>
      </c>
      <c r="DC28" s="23" t="str">
        <f t="shared" si="11"/>
        <v/>
      </c>
      <c r="DD28" s="23" t="str">
        <f t="shared" si="12"/>
        <v/>
      </c>
      <c r="DE28" s="23" t="str">
        <f t="shared" si="13"/>
        <v/>
      </c>
      <c r="DF28" s="23" t="str">
        <f t="shared" si="14"/>
        <v/>
      </c>
      <c r="DG28" s="23" t="str">
        <f t="shared" si="15"/>
        <v/>
      </c>
      <c r="DH28" s="23" t="str">
        <f t="shared" si="16"/>
        <v/>
      </c>
      <c r="DI28" s="23" t="str">
        <f t="shared" si="17"/>
        <v/>
      </c>
      <c r="DJ28" s="23" t="str">
        <f t="shared" si="18"/>
        <v/>
      </c>
      <c r="DK28" s="23" t="str">
        <f t="shared" si="19"/>
        <v/>
      </c>
      <c r="DL28" s="23" t="str">
        <f t="shared" si="20"/>
        <v/>
      </c>
      <c r="DM28" s="31" t="str">
        <f>IF(DK28="","",LOOKUP(MAX($CV28:$DJ28),KKM!$C$11:$C$14,KKM!$E$11:$E$14)&amp;" "&amp;PJOK!DK28&amp;"; "&amp;LOOKUP(MIN(PJOK!CV28:DJ28),KKM!$C$11:$C$14,KKM!$E$11:$E$14)&amp;" "&amp;PJOK!DL28)</f>
        <v/>
      </c>
      <c r="DO28" s="9" t="str">
        <f t="shared" si="21"/>
        <v/>
      </c>
      <c r="DP28" s="9" t="str">
        <f t="shared" si="22"/>
        <v/>
      </c>
      <c r="DQ28" s="9" t="str">
        <f t="shared" si="23"/>
        <v/>
      </c>
      <c r="DR28" s="9" t="str">
        <f t="shared" si="24"/>
        <v/>
      </c>
      <c r="DS28" s="9" t="e">
        <f t="shared" si="25"/>
        <v>#DIV/0!</v>
      </c>
      <c r="DT28" s="9" t="str">
        <f t="shared" si="26"/>
        <v/>
      </c>
      <c r="DU28" s="9" t="str">
        <f t="shared" si="27"/>
        <v/>
      </c>
      <c r="DV28" s="9" t="str">
        <f t="shared" si="28"/>
        <v/>
      </c>
      <c r="DW28" s="9" t="str">
        <f t="shared" si="29"/>
        <v/>
      </c>
      <c r="DX28" s="9" t="str">
        <f t="shared" si="30"/>
        <v/>
      </c>
      <c r="DY28" s="9" t="str">
        <f t="shared" si="31"/>
        <v/>
      </c>
      <c r="DZ28" s="9" t="str">
        <f t="shared" si="32"/>
        <v/>
      </c>
      <c r="EA28" s="9" t="str">
        <f t="shared" si="33"/>
        <v/>
      </c>
      <c r="EB28" s="9" t="str">
        <f t="shared" si="34"/>
        <v/>
      </c>
      <c r="EC28" s="9" t="str">
        <f t="shared" si="35"/>
        <v/>
      </c>
      <c r="ED28" s="9" t="str">
        <f t="shared" si="36"/>
        <v/>
      </c>
      <c r="EE28" s="9" t="str">
        <f t="shared" si="37"/>
        <v/>
      </c>
      <c r="EF28" s="31" t="str">
        <f>IFERROR(LOOKUP(MAX($DO28:$EC28),KKM!$C$11:$C$14,KKM!$F$11:$F$14),"")&amp;PJOK!ED28&amp;"; "&amp;IFERROR(LOOKUP(MIN($DO28:$EC28),KKM!$C$11:$C$14,KKM!$F$11:$F$14),"")&amp;PJOK!EE28</f>
        <v xml:space="preserve">; </v>
      </c>
    </row>
    <row r="29" spans="1:136" x14ac:dyDescent="0.25">
      <c r="B29" s="3" t="str">
        <f t="shared" ca="1" si="0"/>
        <v/>
      </c>
      <c r="C29" s="3" t="str">
        <f t="shared" ca="1" si="0"/>
        <v/>
      </c>
      <c r="CP29" s="56">
        <f t="shared" si="2"/>
        <v>0</v>
      </c>
      <c r="CQ29" s="10" t="str">
        <f t="shared" si="38"/>
        <v/>
      </c>
      <c r="CR29" s="10" t="str">
        <f t="shared" si="38"/>
        <v/>
      </c>
      <c r="CS29" s="10" t="str">
        <f t="shared" si="38"/>
        <v/>
      </c>
      <c r="CT29" s="10" t="str">
        <f t="shared" si="38"/>
        <v/>
      </c>
      <c r="CU29" s="10" t="str">
        <f t="shared" si="38"/>
        <v/>
      </c>
      <c r="CV29" s="21" t="str">
        <f t="shared" si="4"/>
        <v/>
      </c>
      <c r="CW29" s="21" t="str">
        <f t="shared" si="5"/>
        <v/>
      </c>
      <c r="CX29" s="22" t="str">
        <f t="shared" si="6"/>
        <v/>
      </c>
      <c r="CY29" s="22" t="str">
        <f t="shared" si="7"/>
        <v/>
      </c>
      <c r="CZ29" s="22" t="str">
        <f t="shared" si="8"/>
        <v/>
      </c>
      <c r="DA29" s="23" t="str">
        <f t="shared" si="9"/>
        <v/>
      </c>
      <c r="DB29" s="23" t="str">
        <f t="shared" si="10"/>
        <v/>
      </c>
      <c r="DC29" s="23" t="str">
        <f t="shared" si="11"/>
        <v/>
      </c>
      <c r="DD29" s="23" t="str">
        <f t="shared" si="12"/>
        <v/>
      </c>
      <c r="DE29" s="23" t="str">
        <f t="shared" si="13"/>
        <v/>
      </c>
      <c r="DF29" s="23" t="str">
        <f t="shared" si="14"/>
        <v/>
      </c>
      <c r="DG29" s="23" t="str">
        <f t="shared" si="15"/>
        <v/>
      </c>
      <c r="DH29" s="23" t="str">
        <f t="shared" si="16"/>
        <v/>
      </c>
      <c r="DI29" s="23" t="str">
        <f t="shared" si="17"/>
        <v/>
      </c>
      <c r="DJ29" s="23" t="str">
        <f t="shared" si="18"/>
        <v/>
      </c>
      <c r="DK29" s="23" t="str">
        <f t="shared" si="19"/>
        <v/>
      </c>
      <c r="DL29" s="23" t="str">
        <f t="shared" si="20"/>
        <v/>
      </c>
      <c r="DM29" s="31" t="str">
        <f>IF(DK29="","",LOOKUP(MAX($CV29:$DJ29),KKM!$C$11:$C$14,KKM!$E$11:$E$14)&amp;" "&amp;PJOK!DK29&amp;"; "&amp;LOOKUP(MIN(PJOK!CV29:DJ29),KKM!$C$11:$C$14,KKM!$E$11:$E$14)&amp;" "&amp;PJOK!DL29)</f>
        <v/>
      </c>
      <c r="DO29" s="9" t="str">
        <f t="shared" si="21"/>
        <v/>
      </c>
      <c r="DP29" s="9" t="str">
        <f t="shared" si="22"/>
        <v/>
      </c>
      <c r="DQ29" s="9" t="str">
        <f t="shared" si="23"/>
        <v/>
      </c>
      <c r="DR29" s="9" t="str">
        <f t="shared" si="24"/>
        <v/>
      </c>
      <c r="DS29" s="9" t="e">
        <f t="shared" si="25"/>
        <v>#DIV/0!</v>
      </c>
      <c r="DT29" s="9" t="str">
        <f t="shared" si="26"/>
        <v/>
      </c>
      <c r="DU29" s="9" t="str">
        <f t="shared" si="27"/>
        <v/>
      </c>
      <c r="DV29" s="9" t="str">
        <f t="shared" si="28"/>
        <v/>
      </c>
      <c r="DW29" s="9" t="str">
        <f t="shared" si="29"/>
        <v/>
      </c>
      <c r="DX29" s="9" t="str">
        <f t="shared" si="30"/>
        <v/>
      </c>
      <c r="DY29" s="9" t="str">
        <f t="shared" si="31"/>
        <v/>
      </c>
      <c r="DZ29" s="9" t="str">
        <f t="shared" si="32"/>
        <v/>
      </c>
      <c r="EA29" s="9" t="str">
        <f t="shared" si="33"/>
        <v/>
      </c>
      <c r="EB29" s="9" t="str">
        <f t="shared" si="34"/>
        <v/>
      </c>
      <c r="EC29" s="9" t="str">
        <f t="shared" si="35"/>
        <v/>
      </c>
      <c r="ED29" s="9" t="str">
        <f t="shared" si="36"/>
        <v/>
      </c>
      <c r="EE29" s="9" t="str">
        <f t="shared" si="37"/>
        <v/>
      </c>
      <c r="EF29" s="31" t="str">
        <f>IFERROR(LOOKUP(MAX($DO29:$EC29),KKM!$C$11:$C$14,KKM!$F$11:$F$14),"")&amp;PJOK!ED29&amp;"; "&amp;IFERROR(LOOKUP(MIN($DO29:$EC29),KKM!$C$11:$C$14,KKM!$F$11:$F$14),"")&amp;PJOK!EE29</f>
        <v xml:space="preserve">; </v>
      </c>
    </row>
    <row r="30" spans="1:136" x14ac:dyDescent="0.25">
      <c r="B30" s="3" t="str">
        <f t="shared" ca="1" si="0"/>
        <v/>
      </c>
      <c r="C30" s="3" t="str">
        <f t="shared" ca="1" si="0"/>
        <v/>
      </c>
      <c r="CP30" s="56">
        <f t="shared" si="2"/>
        <v>0</v>
      </c>
      <c r="CQ30" s="10" t="str">
        <f t="shared" si="38"/>
        <v/>
      </c>
      <c r="CR30" s="10" t="str">
        <f t="shared" si="38"/>
        <v/>
      </c>
      <c r="CS30" s="10" t="str">
        <f t="shared" si="38"/>
        <v/>
      </c>
      <c r="CT30" s="10" t="str">
        <f t="shared" si="38"/>
        <v/>
      </c>
      <c r="CU30" s="10" t="str">
        <f t="shared" si="38"/>
        <v/>
      </c>
      <c r="CV30" s="21" t="str">
        <f t="shared" si="4"/>
        <v/>
      </c>
      <c r="CW30" s="21" t="str">
        <f t="shared" si="5"/>
        <v/>
      </c>
      <c r="CX30" s="22" t="str">
        <f t="shared" si="6"/>
        <v/>
      </c>
      <c r="CY30" s="22" t="str">
        <f t="shared" si="7"/>
        <v/>
      </c>
      <c r="CZ30" s="22" t="str">
        <f t="shared" si="8"/>
        <v/>
      </c>
      <c r="DA30" s="23" t="str">
        <f t="shared" si="9"/>
        <v/>
      </c>
      <c r="DB30" s="23" t="str">
        <f t="shared" si="10"/>
        <v/>
      </c>
      <c r="DC30" s="23" t="str">
        <f t="shared" si="11"/>
        <v/>
      </c>
      <c r="DD30" s="23" t="str">
        <f t="shared" si="12"/>
        <v/>
      </c>
      <c r="DE30" s="23" t="str">
        <f t="shared" si="13"/>
        <v/>
      </c>
      <c r="DF30" s="23" t="str">
        <f t="shared" si="14"/>
        <v/>
      </c>
      <c r="DG30" s="23" t="str">
        <f t="shared" si="15"/>
        <v/>
      </c>
      <c r="DH30" s="23" t="str">
        <f t="shared" si="16"/>
        <v/>
      </c>
      <c r="DI30" s="23" t="str">
        <f t="shared" si="17"/>
        <v/>
      </c>
      <c r="DJ30" s="23" t="str">
        <f t="shared" si="18"/>
        <v/>
      </c>
      <c r="DK30" s="23" t="str">
        <f t="shared" si="19"/>
        <v/>
      </c>
      <c r="DL30" s="23" t="str">
        <f t="shared" si="20"/>
        <v/>
      </c>
      <c r="DM30" s="31" t="str">
        <f>IF(DK30="","",LOOKUP(MAX($CV30:$DJ30),KKM!$C$11:$C$14,KKM!$E$11:$E$14)&amp;" "&amp;PJOK!DK30&amp;"; "&amp;LOOKUP(MIN(PJOK!CV30:DJ30),KKM!$C$11:$C$14,KKM!$E$11:$E$14)&amp;" "&amp;PJOK!DL30)</f>
        <v/>
      </c>
      <c r="DO30" s="9" t="str">
        <f t="shared" si="21"/>
        <v/>
      </c>
      <c r="DP30" s="9" t="str">
        <f t="shared" si="22"/>
        <v/>
      </c>
      <c r="DQ30" s="9" t="str">
        <f t="shared" si="23"/>
        <v/>
      </c>
      <c r="DR30" s="9" t="str">
        <f t="shared" si="24"/>
        <v/>
      </c>
      <c r="DS30" s="9" t="e">
        <f t="shared" si="25"/>
        <v>#DIV/0!</v>
      </c>
      <c r="DT30" s="9" t="str">
        <f t="shared" si="26"/>
        <v/>
      </c>
      <c r="DU30" s="9" t="str">
        <f t="shared" si="27"/>
        <v/>
      </c>
      <c r="DV30" s="9" t="str">
        <f t="shared" si="28"/>
        <v/>
      </c>
      <c r="DW30" s="9" t="str">
        <f t="shared" si="29"/>
        <v/>
      </c>
      <c r="DX30" s="9" t="str">
        <f t="shared" si="30"/>
        <v/>
      </c>
      <c r="DY30" s="9" t="str">
        <f t="shared" si="31"/>
        <v/>
      </c>
      <c r="DZ30" s="9" t="str">
        <f t="shared" si="32"/>
        <v/>
      </c>
      <c r="EA30" s="9" t="str">
        <f t="shared" si="33"/>
        <v/>
      </c>
      <c r="EB30" s="9" t="str">
        <f t="shared" si="34"/>
        <v/>
      </c>
      <c r="EC30" s="9" t="str">
        <f t="shared" si="35"/>
        <v/>
      </c>
      <c r="ED30" s="9" t="str">
        <f t="shared" si="36"/>
        <v/>
      </c>
      <c r="EE30" s="9" t="str">
        <f t="shared" si="37"/>
        <v/>
      </c>
      <c r="EF30" s="31" t="str">
        <f>IFERROR(LOOKUP(MAX($DO30:$EC30),KKM!$C$11:$C$14,KKM!$F$11:$F$14),"")&amp;PJOK!ED30&amp;"; "&amp;IFERROR(LOOKUP(MIN($DO30:$EC30),KKM!$C$11:$C$14,KKM!$F$11:$F$14),"")&amp;PJOK!EE30</f>
        <v xml:space="preserve">; </v>
      </c>
    </row>
    <row r="31" spans="1:136" x14ac:dyDescent="0.25">
      <c r="B31" s="3" t="str">
        <f t="shared" ca="1" si="0"/>
        <v/>
      </c>
      <c r="C31" s="3" t="str">
        <f t="shared" ca="1" si="0"/>
        <v/>
      </c>
      <c r="CP31" s="56">
        <f t="shared" si="2"/>
        <v>0</v>
      </c>
      <c r="CQ31" s="10" t="str">
        <f t="shared" si="38"/>
        <v/>
      </c>
      <c r="CR31" s="10" t="str">
        <f t="shared" si="38"/>
        <v/>
      </c>
      <c r="CS31" s="10" t="str">
        <f t="shared" si="38"/>
        <v/>
      </c>
      <c r="CT31" s="10" t="str">
        <f t="shared" si="38"/>
        <v/>
      </c>
      <c r="CU31" s="10" t="str">
        <f t="shared" si="38"/>
        <v/>
      </c>
      <c r="CV31" s="21" t="str">
        <f t="shared" si="4"/>
        <v/>
      </c>
      <c r="CW31" s="21" t="str">
        <f t="shared" si="5"/>
        <v/>
      </c>
      <c r="CX31" s="22" t="str">
        <f t="shared" si="6"/>
        <v/>
      </c>
      <c r="CY31" s="22" t="str">
        <f t="shared" si="7"/>
        <v/>
      </c>
      <c r="CZ31" s="22" t="str">
        <f t="shared" si="8"/>
        <v/>
      </c>
      <c r="DA31" s="23" t="str">
        <f t="shared" si="9"/>
        <v/>
      </c>
      <c r="DB31" s="23" t="str">
        <f t="shared" si="10"/>
        <v/>
      </c>
      <c r="DC31" s="23" t="str">
        <f t="shared" si="11"/>
        <v/>
      </c>
      <c r="DD31" s="23" t="str">
        <f t="shared" si="12"/>
        <v/>
      </c>
      <c r="DE31" s="23" t="str">
        <f t="shared" si="13"/>
        <v/>
      </c>
      <c r="DF31" s="23" t="str">
        <f t="shared" si="14"/>
        <v/>
      </c>
      <c r="DG31" s="23" t="str">
        <f t="shared" si="15"/>
        <v/>
      </c>
      <c r="DH31" s="23" t="str">
        <f t="shared" si="16"/>
        <v/>
      </c>
      <c r="DI31" s="23" t="str">
        <f t="shared" si="17"/>
        <v/>
      </c>
      <c r="DJ31" s="23" t="str">
        <f t="shared" si="18"/>
        <v/>
      </c>
      <c r="DK31" s="23" t="str">
        <f t="shared" si="19"/>
        <v/>
      </c>
      <c r="DL31" s="23" t="str">
        <f t="shared" si="20"/>
        <v/>
      </c>
      <c r="DM31" s="31" t="str">
        <f>IF(DK31="","",LOOKUP(MAX($CV31:$DJ31),KKM!$C$11:$C$14,KKM!$E$11:$E$14)&amp;" "&amp;PJOK!DK31&amp;"; "&amp;LOOKUP(MIN(PJOK!CV31:DJ31),KKM!$C$11:$C$14,KKM!$E$11:$E$14)&amp;" "&amp;PJOK!DL31)</f>
        <v/>
      </c>
      <c r="DO31" s="9" t="str">
        <f t="shared" si="21"/>
        <v/>
      </c>
      <c r="DP31" s="9" t="str">
        <f t="shared" si="22"/>
        <v/>
      </c>
      <c r="DQ31" s="9" t="str">
        <f t="shared" si="23"/>
        <v/>
      </c>
      <c r="DR31" s="9" t="str">
        <f t="shared" si="24"/>
        <v/>
      </c>
      <c r="DS31" s="9" t="e">
        <f t="shared" si="25"/>
        <v>#DIV/0!</v>
      </c>
      <c r="DT31" s="9" t="str">
        <f t="shared" si="26"/>
        <v/>
      </c>
      <c r="DU31" s="9" t="str">
        <f t="shared" si="27"/>
        <v/>
      </c>
      <c r="DV31" s="9" t="str">
        <f t="shared" si="28"/>
        <v/>
      </c>
      <c r="DW31" s="9" t="str">
        <f t="shared" si="29"/>
        <v/>
      </c>
      <c r="DX31" s="9" t="str">
        <f t="shared" si="30"/>
        <v/>
      </c>
      <c r="DY31" s="9" t="str">
        <f t="shared" si="31"/>
        <v/>
      </c>
      <c r="DZ31" s="9" t="str">
        <f t="shared" si="32"/>
        <v/>
      </c>
      <c r="EA31" s="9" t="str">
        <f t="shared" si="33"/>
        <v/>
      </c>
      <c r="EB31" s="9" t="str">
        <f t="shared" si="34"/>
        <v/>
      </c>
      <c r="EC31" s="9" t="str">
        <f t="shared" si="35"/>
        <v/>
      </c>
      <c r="ED31" s="9" t="str">
        <f t="shared" si="36"/>
        <v/>
      </c>
      <c r="EE31" s="9" t="str">
        <f t="shared" si="37"/>
        <v/>
      </c>
      <c r="EF31" s="31" t="str">
        <f>IFERROR(LOOKUP(MAX($DO31:$EC31),KKM!$C$11:$C$14,KKM!$F$11:$F$14),"")&amp;PJOK!ED31&amp;"; "&amp;IFERROR(LOOKUP(MIN($DO31:$EC31),KKM!$C$11:$C$14,KKM!$F$11:$F$14),"")&amp;PJOK!EE31</f>
        <v xml:space="preserve">; </v>
      </c>
    </row>
    <row r="32" spans="1:136" x14ac:dyDescent="0.25">
      <c r="B32" s="3" t="str">
        <f t="shared" ca="1" si="0"/>
        <v/>
      </c>
      <c r="C32" s="3" t="str">
        <f t="shared" ca="1" si="0"/>
        <v/>
      </c>
      <c r="CP32" s="56">
        <f t="shared" si="2"/>
        <v>0</v>
      </c>
      <c r="CQ32" s="10" t="str">
        <f t="shared" si="38"/>
        <v/>
      </c>
      <c r="CR32" s="10" t="str">
        <f t="shared" si="38"/>
        <v/>
      </c>
      <c r="CS32" s="10" t="str">
        <f t="shared" si="38"/>
        <v/>
      </c>
      <c r="CT32" s="10" t="str">
        <f t="shared" si="38"/>
        <v/>
      </c>
      <c r="CU32" s="10" t="str">
        <f t="shared" si="38"/>
        <v/>
      </c>
      <c r="CV32" s="21" t="str">
        <f t="shared" si="4"/>
        <v/>
      </c>
      <c r="CW32" s="21" t="str">
        <f t="shared" si="5"/>
        <v/>
      </c>
      <c r="CX32" s="22" t="str">
        <f t="shared" si="6"/>
        <v/>
      </c>
      <c r="CY32" s="22" t="str">
        <f t="shared" si="7"/>
        <v/>
      </c>
      <c r="CZ32" s="22" t="str">
        <f t="shared" si="8"/>
        <v/>
      </c>
      <c r="DA32" s="23" t="str">
        <f t="shared" si="9"/>
        <v/>
      </c>
      <c r="DB32" s="23" t="str">
        <f t="shared" si="10"/>
        <v/>
      </c>
      <c r="DC32" s="23" t="str">
        <f t="shared" si="11"/>
        <v/>
      </c>
      <c r="DD32" s="23" t="str">
        <f t="shared" si="12"/>
        <v/>
      </c>
      <c r="DE32" s="23" t="str">
        <f t="shared" si="13"/>
        <v/>
      </c>
      <c r="DF32" s="23" t="str">
        <f t="shared" si="14"/>
        <v/>
      </c>
      <c r="DG32" s="23" t="str">
        <f t="shared" si="15"/>
        <v/>
      </c>
      <c r="DH32" s="23" t="str">
        <f t="shared" si="16"/>
        <v/>
      </c>
      <c r="DI32" s="23" t="str">
        <f t="shared" si="17"/>
        <v/>
      </c>
      <c r="DJ32" s="23" t="str">
        <f t="shared" si="18"/>
        <v/>
      </c>
      <c r="DK32" s="23" t="str">
        <f t="shared" si="19"/>
        <v/>
      </c>
      <c r="DL32" s="23" t="str">
        <f t="shared" si="20"/>
        <v/>
      </c>
      <c r="DM32" s="31" t="str">
        <f>IF(DK32="","",LOOKUP(MAX($CV32:$DJ32),KKM!$C$11:$C$14,KKM!$E$11:$E$14)&amp;" "&amp;PJOK!DK32&amp;"; "&amp;LOOKUP(MIN(PJOK!CV32:DJ32),KKM!$C$11:$C$14,KKM!$E$11:$E$14)&amp;" "&amp;PJOK!DL32)</f>
        <v/>
      </c>
      <c r="DO32" s="9" t="str">
        <f t="shared" si="21"/>
        <v/>
      </c>
      <c r="DP32" s="9" t="str">
        <f t="shared" si="22"/>
        <v/>
      </c>
      <c r="DQ32" s="9" t="str">
        <f t="shared" si="23"/>
        <v/>
      </c>
      <c r="DR32" s="9" t="str">
        <f t="shared" si="24"/>
        <v/>
      </c>
      <c r="DS32" s="9" t="e">
        <f t="shared" si="25"/>
        <v>#DIV/0!</v>
      </c>
      <c r="DT32" s="9" t="str">
        <f t="shared" si="26"/>
        <v/>
      </c>
      <c r="DU32" s="9" t="str">
        <f t="shared" si="27"/>
        <v/>
      </c>
      <c r="DV32" s="9" t="str">
        <f t="shared" si="28"/>
        <v/>
      </c>
      <c r="DW32" s="9" t="str">
        <f t="shared" si="29"/>
        <v/>
      </c>
      <c r="DX32" s="9" t="str">
        <f t="shared" si="30"/>
        <v/>
      </c>
      <c r="DY32" s="9" t="str">
        <f t="shared" si="31"/>
        <v/>
      </c>
      <c r="DZ32" s="9" t="str">
        <f t="shared" si="32"/>
        <v/>
      </c>
      <c r="EA32" s="9" t="str">
        <f t="shared" si="33"/>
        <v/>
      </c>
      <c r="EB32" s="9" t="str">
        <f t="shared" si="34"/>
        <v/>
      </c>
      <c r="EC32" s="9" t="str">
        <f t="shared" si="35"/>
        <v/>
      </c>
      <c r="ED32" s="9" t="str">
        <f t="shared" si="36"/>
        <v/>
      </c>
      <c r="EE32" s="9" t="str">
        <f t="shared" si="37"/>
        <v/>
      </c>
      <c r="EF32" s="31" t="str">
        <f>IFERROR(LOOKUP(MAX($DO32:$EC32),KKM!$C$11:$C$14,KKM!$F$11:$F$14),"")&amp;PJOK!ED32&amp;"; "&amp;IFERROR(LOOKUP(MIN($DO32:$EC32),KKM!$C$11:$C$14,KKM!$F$11:$F$14),"")&amp;PJOK!EE32</f>
        <v xml:space="preserve">; </v>
      </c>
    </row>
    <row r="33" spans="2:3" x14ac:dyDescent="0.25">
      <c r="B33" s="3"/>
      <c r="C33" s="3"/>
    </row>
    <row r="34" spans="2:3" x14ac:dyDescent="0.25">
      <c r="B34" s="3"/>
      <c r="C34" s="3"/>
    </row>
  </sheetData>
  <sheetProtection password="C036" sheet="1" objects="1" scenarios="1"/>
  <mergeCells count="19">
    <mergeCell ref="CQ1:CU1"/>
    <mergeCell ref="BF1:BK1"/>
    <mergeCell ref="BL1:BQ1"/>
    <mergeCell ref="BR1:BW1"/>
    <mergeCell ref="BX1:CC1"/>
    <mergeCell ref="CD1:CI1"/>
    <mergeCell ref="CJ1:CO1"/>
    <mergeCell ref="AZ1:BE1"/>
    <mergeCell ref="A1:A2"/>
    <mergeCell ref="B1:B2"/>
    <mergeCell ref="C1:C2"/>
    <mergeCell ref="D1:I1"/>
    <mergeCell ref="J1:O1"/>
    <mergeCell ref="P1:U1"/>
    <mergeCell ref="V1:AA1"/>
    <mergeCell ref="AB1:AG1"/>
    <mergeCell ref="AH1:AM1"/>
    <mergeCell ref="AN1:AS1"/>
    <mergeCell ref="AT1:AY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EF34"/>
  <sheetViews>
    <sheetView topLeftCell="BY1" workbookViewId="0">
      <selection activeCell="F20" sqref="F20"/>
    </sheetView>
  </sheetViews>
  <sheetFormatPr defaultRowHeight="15.75" x14ac:dyDescent="0.25"/>
  <cols>
    <col min="1" max="1" width="4.140625" style="7" bestFit="1" customWidth="1"/>
    <col min="2" max="2" width="25.85546875" style="7" customWidth="1"/>
    <col min="3" max="3" width="16.140625" style="7" bestFit="1" customWidth="1"/>
    <col min="4" max="93" width="9.140625" style="8"/>
    <col min="94" max="94" width="0" style="9" hidden="1" customWidth="1"/>
    <col min="95" max="99" width="0" style="14" hidden="1" customWidth="1"/>
    <col min="100" max="116" width="0" style="9" hidden="1" customWidth="1"/>
    <col min="117" max="117" width="100.7109375" style="31" hidden="1" customWidth="1"/>
    <col min="118" max="118" width="3.28515625" style="9" hidden="1" customWidth="1"/>
    <col min="119" max="135" width="0" style="9" hidden="1" customWidth="1"/>
    <col min="136" max="136" width="100.7109375" style="9" hidden="1" customWidth="1"/>
    <col min="137" max="16384" width="9.140625" style="9"/>
  </cols>
  <sheetData>
    <row r="1" spans="1:136" x14ac:dyDescent="0.25">
      <c r="A1" s="165" t="s">
        <v>0</v>
      </c>
      <c r="B1" s="165" t="s">
        <v>1</v>
      </c>
      <c r="C1" s="165" t="s">
        <v>2</v>
      </c>
      <c r="D1" s="164" t="s">
        <v>3</v>
      </c>
      <c r="E1" s="164"/>
      <c r="F1" s="164"/>
      <c r="G1" s="164"/>
      <c r="H1" s="164"/>
      <c r="I1" s="164"/>
      <c r="J1" s="164" t="s">
        <v>4</v>
      </c>
      <c r="K1" s="164"/>
      <c r="L1" s="164"/>
      <c r="M1" s="164"/>
      <c r="N1" s="164"/>
      <c r="O1" s="164"/>
      <c r="P1" s="164" t="s">
        <v>5</v>
      </c>
      <c r="Q1" s="164"/>
      <c r="R1" s="164"/>
      <c r="S1" s="164"/>
      <c r="T1" s="164"/>
      <c r="U1" s="164"/>
      <c r="V1" s="164" t="s">
        <v>6</v>
      </c>
      <c r="W1" s="164"/>
      <c r="X1" s="164"/>
      <c r="Y1" s="164"/>
      <c r="Z1" s="164"/>
      <c r="AA1" s="164"/>
      <c r="AB1" s="164" t="s">
        <v>7</v>
      </c>
      <c r="AC1" s="164"/>
      <c r="AD1" s="164"/>
      <c r="AE1" s="164"/>
      <c r="AF1" s="164"/>
      <c r="AG1" s="164"/>
      <c r="AH1" s="164" t="s">
        <v>8</v>
      </c>
      <c r="AI1" s="164"/>
      <c r="AJ1" s="164"/>
      <c r="AK1" s="164"/>
      <c r="AL1" s="164"/>
      <c r="AM1" s="164"/>
      <c r="AN1" s="164" t="s">
        <v>9</v>
      </c>
      <c r="AO1" s="164"/>
      <c r="AP1" s="164"/>
      <c r="AQ1" s="164"/>
      <c r="AR1" s="164"/>
      <c r="AS1" s="164"/>
      <c r="AT1" s="164" t="s">
        <v>10</v>
      </c>
      <c r="AU1" s="164"/>
      <c r="AV1" s="164"/>
      <c r="AW1" s="164"/>
      <c r="AX1" s="164"/>
      <c r="AY1" s="164"/>
      <c r="AZ1" s="164" t="s">
        <v>11</v>
      </c>
      <c r="BA1" s="164"/>
      <c r="BB1" s="164"/>
      <c r="BC1" s="164"/>
      <c r="BD1" s="164"/>
      <c r="BE1" s="164"/>
      <c r="BF1" s="164" t="s">
        <v>12</v>
      </c>
      <c r="BG1" s="164"/>
      <c r="BH1" s="164"/>
      <c r="BI1" s="164"/>
      <c r="BJ1" s="164"/>
      <c r="BK1" s="164"/>
      <c r="BL1" s="164" t="s">
        <v>13</v>
      </c>
      <c r="BM1" s="164"/>
      <c r="BN1" s="164"/>
      <c r="BO1" s="164"/>
      <c r="BP1" s="164"/>
      <c r="BQ1" s="164"/>
      <c r="BR1" s="164" t="s">
        <v>14</v>
      </c>
      <c r="BS1" s="164"/>
      <c r="BT1" s="164"/>
      <c r="BU1" s="164"/>
      <c r="BV1" s="164"/>
      <c r="BW1" s="164"/>
      <c r="BX1" s="164" t="s">
        <v>15</v>
      </c>
      <c r="BY1" s="164"/>
      <c r="BZ1" s="164"/>
      <c r="CA1" s="164"/>
      <c r="CB1" s="164"/>
      <c r="CC1" s="164"/>
      <c r="CD1" s="164" t="s">
        <v>16</v>
      </c>
      <c r="CE1" s="164"/>
      <c r="CF1" s="164"/>
      <c r="CG1" s="164"/>
      <c r="CH1" s="164"/>
      <c r="CI1" s="164"/>
      <c r="CJ1" s="164" t="s">
        <v>17</v>
      </c>
      <c r="CK1" s="164"/>
      <c r="CL1" s="164"/>
      <c r="CM1" s="164"/>
      <c r="CN1" s="164"/>
      <c r="CO1" s="164"/>
      <c r="CQ1" s="167" t="s">
        <v>24</v>
      </c>
      <c r="CR1" s="167"/>
      <c r="CS1" s="167"/>
      <c r="CT1" s="167"/>
      <c r="CU1" s="167"/>
      <c r="CV1" s="13">
        <v>1</v>
      </c>
      <c r="CW1" s="13">
        <v>2</v>
      </c>
      <c r="CX1" s="13">
        <v>3</v>
      </c>
      <c r="CY1" s="13">
        <v>4</v>
      </c>
      <c r="CZ1" s="13">
        <v>5</v>
      </c>
      <c r="DA1" s="13">
        <v>6</v>
      </c>
      <c r="DB1" s="13">
        <v>7</v>
      </c>
      <c r="DC1" s="13">
        <v>8</v>
      </c>
      <c r="DD1" s="13">
        <v>9</v>
      </c>
      <c r="DE1" s="13">
        <v>10</v>
      </c>
      <c r="DF1" s="13">
        <v>11</v>
      </c>
      <c r="DG1" s="13">
        <v>12</v>
      </c>
      <c r="DH1" s="13">
        <v>13</v>
      </c>
      <c r="DI1" s="13">
        <v>14</v>
      </c>
      <c r="DJ1" s="13">
        <v>15</v>
      </c>
      <c r="DK1" s="15"/>
      <c r="DL1" s="15"/>
      <c r="DM1" s="29"/>
      <c r="DO1" s="17">
        <v>1</v>
      </c>
      <c r="DP1" s="17">
        <v>2</v>
      </c>
      <c r="DQ1" s="17">
        <v>3</v>
      </c>
      <c r="DR1" s="17">
        <v>4</v>
      </c>
      <c r="DS1" s="17">
        <v>5</v>
      </c>
      <c r="DT1" s="17">
        <v>6</v>
      </c>
      <c r="DU1" s="17">
        <v>7</v>
      </c>
      <c r="DV1" s="17">
        <v>8</v>
      </c>
      <c r="DW1" s="17">
        <v>9</v>
      </c>
      <c r="DX1" s="17">
        <v>10</v>
      </c>
      <c r="DY1" s="17">
        <v>11</v>
      </c>
      <c r="DZ1" s="17">
        <v>12</v>
      </c>
      <c r="EA1" s="17">
        <v>13</v>
      </c>
      <c r="EB1" s="17">
        <v>14</v>
      </c>
      <c r="EC1" s="17">
        <v>15</v>
      </c>
      <c r="ED1" s="19"/>
      <c r="EE1" s="19"/>
      <c r="EF1" s="19"/>
    </row>
    <row r="2" spans="1:136" x14ac:dyDescent="0.25">
      <c r="A2" s="166"/>
      <c r="B2" s="166"/>
      <c r="C2" s="166"/>
      <c r="D2" s="1" t="s">
        <v>18</v>
      </c>
      <c r="E2" s="1" t="s">
        <v>19</v>
      </c>
      <c r="F2" s="1" t="s">
        <v>20</v>
      </c>
      <c r="G2" s="1" t="s">
        <v>21</v>
      </c>
      <c r="H2" s="1" t="s">
        <v>22</v>
      </c>
      <c r="I2" s="1" t="s">
        <v>23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18</v>
      </c>
      <c r="Q2" s="1" t="s">
        <v>19</v>
      </c>
      <c r="R2" s="1" t="s">
        <v>20</v>
      </c>
      <c r="S2" s="1" t="s">
        <v>21</v>
      </c>
      <c r="T2" s="1" t="s">
        <v>22</v>
      </c>
      <c r="U2" s="1" t="s">
        <v>23</v>
      </c>
      <c r="V2" s="1" t="s">
        <v>18</v>
      </c>
      <c r="W2" s="1" t="s">
        <v>19</v>
      </c>
      <c r="X2" s="1" t="s">
        <v>20</v>
      </c>
      <c r="Y2" s="1" t="s">
        <v>21</v>
      </c>
      <c r="Z2" s="1" t="s">
        <v>22</v>
      </c>
      <c r="AA2" s="1" t="s">
        <v>23</v>
      </c>
      <c r="AB2" s="1" t="s">
        <v>18</v>
      </c>
      <c r="AC2" s="1" t="s">
        <v>19</v>
      </c>
      <c r="AD2" s="1" t="s">
        <v>20</v>
      </c>
      <c r="AE2" s="1" t="s">
        <v>21</v>
      </c>
      <c r="AF2" s="1" t="s">
        <v>22</v>
      </c>
      <c r="AG2" s="1" t="s">
        <v>23</v>
      </c>
      <c r="AH2" s="1" t="s">
        <v>18</v>
      </c>
      <c r="AI2" s="1" t="s">
        <v>19</v>
      </c>
      <c r="AJ2" s="1" t="s">
        <v>20</v>
      </c>
      <c r="AK2" s="1" t="s">
        <v>21</v>
      </c>
      <c r="AL2" s="1" t="s">
        <v>22</v>
      </c>
      <c r="AM2" s="1" t="s">
        <v>23</v>
      </c>
      <c r="AN2" s="1" t="s">
        <v>18</v>
      </c>
      <c r="AO2" s="1" t="s">
        <v>19</v>
      </c>
      <c r="AP2" s="1" t="s">
        <v>20</v>
      </c>
      <c r="AQ2" s="1" t="s">
        <v>21</v>
      </c>
      <c r="AR2" s="1" t="s">
        <v>22</v>
      </c>
      <c r="AS2" s="1" t="s">
        <v>23</v>
      </c>
      <c r="AT2" s="1" t="s">
        <v>18</v>
      </c>
      <c r="AU2" s="1" t="s">
        <v>19</v>
      </c>
      <c r="AV2" s="1" t="s">
        <v>20</v>
      </c>
      <c r="AW2" s="1" t="s">
        <v>21</v>
      </c>
      <c r="AX2" s="1" t="s">
        <v>22</v>
      </c>
      <c r="AY2" s="1" t="s">
        <v>23</v>
      </c>
      <c r="AZ2" s="1" t="s">
        <v>18</v>
      </c>
      <c r="BA2" s="1" t="s">
        <v>19</v>
      </c>
      <c r="BB2" s="1" t="s">
        <v>20</v>
      </c>
      <c r="BC2" s="1" t="s">
        <v>21</v>
      </c>
      <c r="BD2" s="1" t="s">
        <v>22</v>
      </c>
      <c r="BE2" s="1" t="s">
        <v>23</v>
      </c>
      <c r="BF2" s="1" t="s">
        <v>18</v>
      </c>
      <c r="BG2" s="1" t="s">
        <v>19</v>
      </c>
      <c r="BH2" s="1" t="s">
        <v>20</v>
      </c>
      <c r="BI2" s="1" t="s">
        <v>21</v>
      </c>
      <c r="BJ2" s="1" t="s">
        <v>22</v>
      </c>
      <c r="BK2" s="1" t="s">
        <v>23</v>
      </c>
      <c r="BL2" s="1" t="s">
        <v>18</v>
      </c>
      <c r="BM2" s="1" t="s">
        <v>19</v>
      </c>
      <c r="BN2" s="1" t="s">
        <v>20</v>
      </c>
      <c r="BO2" s="1" t="s">
        <v>21</v>
      </c>
      <c r="BP2" s="1" t="s">
        <v>22</v>
      </c>
      <c r="BQ2" s="1" t="s">
        <v>23</v>
      </c>
      <c r="BR2" s="1" t="s">
        <v>18</v>
      </c>
      <c r="BS2" s="1" t="s">
        <v>19</v>
      </c>
      <c r="BT2" s="1" t="s">
        <v>20</v>
      </c>
      <c r="BU2" s="1" t="s">
        <v>21</v>
      </c>
      <c r="BV2" s="1" t="s">
        <v>22</v>
      </c>
      <c r="BW2" s="1" t="s">
        <v>23</v>
      </c>
      <c r="BX2" s="1" t="s">
        <v>18</v>
      </c>
      <c r="BY2" s="1" t="s">
        <v>19</v>
      </c>
      <c r="BZ2" s="1" t="s">
        <v>20</v>
      </c>
      <c r="CA2" s="1" t="s">
        <v>21</v>
      </c>
      <c r="CB2" s="1" t="s">
        <v>22</v>
      </c>
      <c r="CC2" s="1" t="s">
        <v>23</v>
      </c>
      <c r="CD2" s="1" t="s">
        <v>18</v>
      </c>
      <c r="CE2" s="1" t="s">
        <v>19</v>
      </c>
      <c r="CF2" s="1" t="s">
        <v>20</v>
      </c>
      <c r="CG2" s="1" t="s">
        <v>21</v>
      </c>
      <c r="CH2" s="1" t="s">
        <v>22</v>
      </c>
      <c r="CI2" s="1" t="s">
        <v>23</v>
      </c>
      <c r="CJ2" s="1" t="s">
        <v>18</v>
      </c>
      <c r="CK2" s="1" t="s">
        <v>19</v>
      </c>
      <c r="CL2" s="1" t="s">
        <v>20</v>
      </c>
      <c r="CM2" s="1" t="s">
        <v>21</v>
      </c>
      <c r="CN2" s="1" t="s">
        <v>22</v>
      </c>
      <c r="CO2" s="1" t="s">
        <v>23</v>
      </c>
      <c r="CP2" s="11" t="s">
        <v>62</v>
      </c>
      <c r="CQ2" s="10" t="s">
        <v>19</v>
      </c>
      <c r="CR2" s="10" t="s">
        <v>20</v>
      </c>
      <c r="CS2" s="10" t="s">
        <v>21</v>
      </c>
      <c r="CT2" s="10" t="s">
        <v>22</v>
      </c>
      <c r="CU2" s="10" t="s">
        <v>23</v>
      </c>
      <c r="CV2" s="12" t="str">
        <f>IF(COUNT(E3:F3),D3,"")</f>
        <v>merespon instruksi dan informasi sangat sederhana baik dengan tindakanmaupun bahasa secara berterima di dalam dan luar kelas</v>
      </c>
      <c r="CW2" s="12" t="str">
        <f>IF(COUNT(K3:L3),J3,"")</f>
        <v>bercakap-cakap untuk menyertai tindakan secara yang melibatkan tindak tutur : memberi aba aba dan petunjuk</v>
      </c>
      <c r="CX2" s="12" t="str">
        <f>IF(COUNT(Q3:R3),P3,"")</f>
        <v>membaca nyaring teks fungsional pendek sangat sederhana dengan ucapan dan intonasi yang tepat</v>
      </c>
      <c r="CY2" s="12" t="str">
        <f>IF(COUNT(W3:X3),V3,"")</f>
        <v>menulis teks fungsional pendek sangat sederhana secara berterima dalm konteks sekitar peserta didik</v>
      </c>
      <c r="CZ2" s="12" t="str">
        <f>IF(COUNT(AC3:AD3),AB3,"")</f>
        <v/>
      </c>
      <c r="DA2" s="12" t="str">
        <f>IF(COUNT(AI3:AJ3),AH3,"")</f>
        <v/>
      </c>
      <c r="DB2" s="12" t="str">
        <f>IF(COUNT(AO3:AP3),AN3,"")</f>
        <v/>
      </c>
      <c r="DC2" s="12" t="str">
        <f>IF(COUNT(AU3:AV3),AT3,"")</f>
        <v/>
      </c>
      <c r="DD2" s="12" t="str">
        <f>IF(COUNT(BA3:BB3),AZ3,"")</f>
        <v/>
      </c>
      <c r="DE2" s="12" t="str">
        <f>IF(COUNT(BG3:BH3),BF3,"")</f>
        <v/>
      </c>
      <c r="DF2" s="12" t="str">
        <f>IF(COUNT(BM3:BN3),BL3,"")</f>
        <v/>
      </c>
      <c r="DG2" s="12" t="str">
        <f>IF(COUNT(BS3:BT3),BR3,"")</f>
        <v/>
      </c>
      <c r="DH2" s="12" t="str">
        <f>IF(COUNT(BY3:BZ3),BX3,"")</f>
        <v/>
      </c>
      <c r="DI2" s="12" t="str">
        <f>IF(COUNT(CE3:CF3),CD3,"")</f>
        <v/>
      </c>
      <c r="DJ2" s="12" t="str">
        <f>IF(COUNT(CK3:CL3),CJ3,"")</f>
        <v/>
      </c>
      <c r="DK2" s="16" t="s">
        <v>25</v>
      </c>
      <c r="DL2" s="16" t="s">
        <v>26</v>
      </c>
      <c r="DM2" s="30" t="s">
        <v>27</v>
      </c>
      <c r="DO2" s="18" t="str">
        <f>IF(COUNT(G3:I3),D3,"")</f>
        <v/>
      </c>
      <c r="DP2" s="18" t="str">
        <f>IF(COUNT(M3:O3),J3,"")</f>
        <v/>
      </c>
      <c r="DQ2" s="18" t="str">
        <f>IF(COUNT(S3:U3),P3,"")</f>
        <v/>
      </c>
      <c r="DR2" s="18" t="str">
        <f>IF(COUNT(Y3:AA3),V3,"")</f>
        <v/>
      </c>
      <c r="DS2" s="18" t="str">
        <f>IF(COUNT(AE3:AG3),AB3,"")</f>
        <v>memahami cerita lisan sangat sederhana dengan bantuan gambar</v>
      </c>
      <c r="DT2" s="18" t="str">
        <f>IF(COUNT(AK3:AM3),AH3,"")</f>
        <v>mengunkapkan kesantunan secara berterima yang melibatkan ungkapan : would you please...., dan may i</v>
      </c>
      <c r="DU2" s="18" t="str">
        <f>IF(COUNT(AQ3:AS3),AN3,"")</f>
        <v>memahami teks naratif bergambar sangat sederhana</v>
      </c>
      <c r="DV2" s="18" t="str">
        <f>IF(COUNT(AW3:AY3),AT3,"")</f>
        <v>menulis kartu kartu ucapan sederhana secara berterima</v>
      </c>
      <c r="DW2" s="18" t="str">
        <f>IF(COUNT(BC3:BE3),AZ3,"")</f>
        <v/>
      </c>
      <c r="DX2" s="18" t="str">
        <f>IF(COUNT(BI3:BK3),BF3,"")</f>
        <v/>
      </c>
      <c r="DY2" s="18" t="str">
        <f>IF(COUNT(BO3:BQ3),BL3,"")</f>
        <v/>
      </c>
      <c r="DZ2" s="18" t="str">
        <f>IF(COUNT(BU3:BW3),BR3,"")</f>
        <v/>
      </c>
      <c r="EA2" s="18" t="str">
        <f>IF(COUNT(CA3:CC3),BX3,"")</f>
        <v/>
      </c>
      <c r="EB2" s="18" t="str">
        <f>IF(COUNT(CG3:CI3),CD3,"")</f>
        <v/>
      </c>
      <c r="EC2" s="18" t="str">
        <f>IF(COUNT(CM3:CO3),CJ3,"")</f>
        <v/>
      </c>
      <c r="ED2" s="20" t="s">
        <v>25</v>
      </c>
      <c r="EE2" s="20" t="s">
        <v>26</v>
      </c>
      <c r="EF2" s="20" t="s">
        <v>27</v>
      </c>
    </row>
    <row r="3" spans="1:136" ht="47.25" x14ac:dyDescent="0.25">
      <c r="A3" s="2">
        <v>1</v>
      </c>
      <c r="B3" s="3" t="str">
        <f t="shared" ref="B3:C32" ca="1" si="0">IFERROR(INDEX(Data_Siswa,ROW(B1),COLUMN(A3)),"")</f>
        <v>AHMAD FARIZI</v>
      </c>
      <c r="C3" s="3" t="str">
        <f t="shared" ca="1" si="0"/>
        <v>0087736464</v>
      </c>
      <c r="D3" s="4" t="s">
        <v>227</v>
      </c>
      <c r="E3" s="5">
        <v>78</v>
      </c>
      <c r="F3" s="5"/>
      <c r="G3" s="5"/>
      <c r="H3" s="5"/>
      <c r="I3" s="5"/>
      <c r="J3" s="4" t="s">
        <v>228</v>
      </c>
      <c r="K3" s="5">
        <v>78</v>
      </c>
      <c r="L3" s="5"/>
      <c r="M3" s="5"/>
      <c r="N3" s="5"/>
      <c r="O3" s="5"/>
      <c r="P3" s="4" t="s">
        <v>229</v>
      </c>
      <c r="Q3" s="5">
        <v>76</v>
      </c>
      <c r="R3" s="5"/>
      <c r="S3" s="5"/>
      <c r="T3" s="5"/>
      <c r="U3" s="5"/>
      <c r="V3" s="4" t="s">
        <v>230</v>
      </c>
      <c r="W3" s="5">
        <v>76</v>
      </c>
      <c r="X3" s="5"/>
      <c r="Y3" s="5"/>
      <c r="Z3" s="5"/>
      <c r="AA3" s="5" t="s">
        <v>163</v>
      </c>
      <c r="AB3" s="4" t="s">
        <v>231</v>
      </c>
      <c r="AC3" s="5"/>
      <c r="AD3" s="5"/>
      <c r="AE3" s="5"/>
      <c r="AF3" s="5">
        <v>78</v>
      </c>
      <c r="AG3" s="5" t="s">
        <v>163</v>
      </c>
      <c r="AH3" s="4" t="s">
        <v>232</v>
      </c>
      <c r="AI3" s="5"/>
      <c r="AJ3" s="5"/>
      <c r="AK3" s="5"/>
      <c r="AL3" s="5">
        <v>80</v>
      </c>
      <c r="AM3" s="5" t="s">
        <v>163</v>
      </c>
      <c r="AN3" s="6" t="s">
        <v>233</v>
      </c>
      <c r="AO3" s="5"/>
      <c r="AP3" s="5"/>
      <c r="AQ3" s="5"/>
      <c r="AR3" s="5">
        <v>78</v>
      </c>
      <c r="AS3" s="5"/>
      <c r="AT3" s="4" t="s">
        <v>234</v>
      </c>
      <c r="AU3" s="5"/>
      <c r="AV3" s="5"/>
      <c r="AW3" s="5"/>
      <c r="AX3" s="5">
        <v>76</v>
      </c>
      <c r="AY3" s="5"/>
      <c r="AZ3" s="4"/>
      <c r="BA3" s="5"/>
      <c r="BB3" s="5"/>
      <c r="BC3" s="5"/>
      <c r="BD3" s="5"/>
      <c r="BE3" s="5"/>
      <c r="BF3" s="4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6">
        <f>IFERROR(MAX(CQ3:CR3),"")</f>
        <v>77</v>
      </c>
      <c r="CQ3" s="10">
        <f>IFERROR(AVERAGEIF($D$2:$CO$2,CQ$2,$D3:$CO3),"")</f>
        <v>77</v>
      </c>
      <c r="CR3" s="10" t="str">
        <f t="shared" ref="CR3:CU18" si="1">IFERROR(AVERAGEIF($D$2:$CO$2,CR$2,$D3:$CO3),"")</f>
        <v/>
      </c>
      <c r="CS3" s="10" t="str">
        <f t="shared" si="1"/>
        <v/>
      </c>
      <c r="CT3" s="10">
        <f t="shared" si="1"/>
        <v>78</v>
      </c>
      <c r="CU3" s="10" t="str">
        <f t="shared" si="1"/>
        <v/>
      </c>
      <c r="CV3" s="21">
        <f>IF(COUNT(E3:F3),MAX(E3:F3),"")</f>
        <v>78</v>
      </c>
      <c r="CW3" s="21">
        <f>IF(COUNT(K3:L3),MAX(K3:L3),"")</f>
        <v>78</v>
      </c>
      <c r="CX3" s="22">
        <f>IF(COUNT(Q3:R3),MAX(Q3:R3),"")</f>
        <v>76</v>
      </c>
      <c r="CY3" s="22">
        <f>IF(COUNT(W3:X3),MAX(W3:X3),"")</f>
        <v>76</v>
      </c>
      <c r="CZ3" s="22" t="str">
        <f>IF(COUNT(AC3:AD3),MAX(AC3:AD3),"")</f>
        <v/>
      </c>
      <c r="DA3" s="23" t="str">
        <f>IF(COUNT(AI3:AJ3),MAX(AI3:AJ3),"")</f>
        <v/>
      </c>
      <c r="DB3" s="23" t="str">
        <f>IF(COUNT(AO3:AP3),MAX(AO3:AP3),"")</f>
        <v/>
      </c>
      <c r="DC3" s="23" t="str">
        <f>IF(COUNT(AU3:AV3),MAX(AU3:AV3),"")</f>
        <v/>
      </c>
      <c r="DD3" s="23" t="str">
        <f>IF(COUNT(BA3:BB3),MAX(BA3:BB3),"")</f>
        <v/>
      </c>
      <c r="DE3" s="23" t="str">
        <f>IF(COUNT(BG3:BH3),MAX(BG3:BH3),"")</f>
        <v/>
      </c>
      <c r="DF3" s="23" t="str">
        <f>IF(COUNT(BM3:BN3),MAX(BM3:BN3),"")</f>
        <v/>
      </c>
      <c r="DG3" s="23" t="str">
        <f>IF(COUNT(BS3:BT3),MAX(BS3:BT3),"")</f>
        <v/>
      </c>
      <c r="DH3" s="23" t="str">
        <f>IF(COUNT(BY3:BZ3),MAX(BY3:BZ3),"")</f>
        <v/>
      </c>
      <c r="DI3" s="23" t="str">
        <f>IF(COUNT(CE3:CF3),MAX(CE3:CF3),"")</f>
        <v/>
      </c>
      <c r="DJ3" s="23" t="str">
        <f>IF(COUNT(CK3:CL3),MAX(CK3:CL3),"")</f>
        <v/>
      </c>
      <c r="DK3" s="23" t="str">
        <f>IFERROR(INDEX($CV$2:$DJ$2,,MATCH(MAX($CV3:$DJ3),$CV3:$DJ3,0)),"")</f>
        <v>merespon instruksi dan informasi sangat sederhana baik dengan tindakanmaupun bahasa secara berterima di dalam dan luar kelas</v>
      </c>
      <c r="DL3" s="23" t="str">
        <f>IFERROR(INDEX($CV$2:$DJ$2,,MATCH(MIN($CV3:$DJ3),$CV3:$DJ3,0)),"")</f>
        <v>membaca nyaring teks fungsional pendek sangat sederhana dengan ucapan dan intonasi yang tepat</v>
      </c>
      <c r="DM3" s="31" t="str">
        <f>IF(DK3="","",LOOKUP(MAX($CV3:$DJ3),KKM!$C$11:$C$14,KKM!$E$11:$E$14)&amp;" "&amp;BIG!DK3&amp;"; "&amp;LOOKUP(MIN(BIG!CV3:DJ3),KKM!$C$11:$C$14,KKM!$E$11:$E$14)&amp;" "&amp;BIG!DL3)</f>
        <v>Memiliki kemampuan yang cukup baik dalam  merespon instruksi dan informasi sangat sederhana baik dengan tindakanmaupun bahasa secara berterima di dalam dan luar kelas; Memiliki kemampuan yang cukup baik dalam  membaca nyaring teks fungsional pendek sangat sederhana dengan ucapan dan intonasi yang tepat</v>
      </c>
      <c r="DO3" s="9" t="str">
        <f>IF(COUNT(G3:I3),AVERAGE(G3:I3),"")</f>
        <v/>
      </c>
      <c r="DP3" s="9" t="str">
        <f>IF(DP$2="","",AVERAGE(M3:O3))</f>
        <v/>
      </c>
      <c r="DQ3" s="9" t="str">
        <f>IF(DQ$2="","",AVERAGE(S3:U3))</f>
        <v/>
      </c>
      <c r="DR3" s="9" t="str">
        <f>IF(DR$2="","",AVERAGE(Y3:AA3))</f>
        <v/>
      </c>
      <c r="DS3" s="9">
        <f>IF(DS$2="","",AVERAGE(AE3:AG3))</f>
        <v>78</v>
      </c>
      <c r="DT3" s="9">
        <f>IF(DT$2="","",IFERROR(AVERAGE(AK3:AM3),""))</f>
        <v>80</v>
      </c>
      <c r="DU3" s="9">
        <f>IF(DU$2="","",IFERROR(AVERAGE(AQ3:AS3),""))</f>
        <v>78</v>
      </c>
      <c r="DV3" s="9">
        <f>IF(DV$2="","",IFERROR(AVERAGE(AW3:AY3),""))</f>
        <v>76</v>
      </c>
      <c r="DW3" s="9" t="str">
        <f>IFERROR(AVERAGE(BC3:BE3),"")</f>
        <v/>
      </c>
      <c r="DX3" s="9" t="str">
        <f>IFERROR(AVERAGE(BI3:BK3),"")</f>
        <v/>
      </c>
      <c r="DY3" s="9" t="str">
        <f>IFERROR(AVERAGE(BO3:BQ3),"")</f>
        <v/>
      </c>
      <c r="DZ3" s="9" t="str">
        <f>IFERROR(AVERAGE(BU3:BW3),"")</f>
        <v/>
      </c>
      <c r="EA3" s="9" t="str">
        <f>IFERROR(AVERAGE(CA3:CC3),"")</f>
        <v/>
      </c>
      <c r="EB3" s="9" t="str">
        <f>IFERROR(AVERAGE(CG3:CI3),"")</f>
        <v/>
      </c>
      <c r="EC3" s="9" t="str">
        <f>IFERROR(AVERAGE(CM3:CO3),"")</f>
        <v/>
      </c>
      <c r="ED3" s="9" t="str">
        <f>IFERROR(INDEX($DO$2:$EC$2,,MATCH(MAX($DO3:$EC3),$DO3:$EC3,0)),"")</f>
        <v>mengunkapkan kesantunan secara berterima yang melibatkan ungkapan : would you please...., dan may i</v>
      </c>
      <c r="EE3" s="9" t="str">
        <f>IFERROR(INDEX($DO$2:$EC$2,,MATCH(MIN($DO3:$EC3),$DO3:$EC3,0)),"")</f>
        <v>menulis kartu kartu ucapan sederhana secara berterima</v>
      </c>
      <c r="EF3" s="31" t="str">
        <f>IFERROR(LOOKUP(MAX($DO3:$EC3),KKM!$C$11:$C$14,KKM!$F$11:$F$14),"")&amp;BIG!ED3&amp;"; "&amp;IFERROR(LOOKUP(MIN($DO3:$EC3),KKM!$C$11:$C$14,KKM!$F$11:$F$14),"")&amp;BIG!EE3</f>
        <v>Terampil dalam mengunkapkan kesantunan secara berterima yang melibatkan ungkapan : would you please...., dan may i; Cukup terampil dalam menulis kartu kartu ucapan sederhana secara berterima</v>
      </c>
    </row>
    <row r="4" spans="1:136" ht="47.25" x14ac:dyDescent="0.25">
      <c r="A4" s="2">
        <v>2</v>
      </c>
      <c r="B4" s="3" t="str">
        <f t="shared" ca="1" si="0"/>
        <v>ALI BIKRIH</v>
      </c>
      <c r="C4" s="3" t="str">
        <f t="shared" ca="1" si="0"/>
        <v>0096718446</v>
      </c>
      <c r="D4" s="4" t="s">
        <v>227</v>
      </c>
      <c r="E4" s="5">
        <v>76</v>
      </c>
      <c r="F4" s="5"/>
      <c r="G4" s="5"/>
      <c r="H4" s="5"/>
      <c r="I4" s="5"/>
      <c r="J4" s="4" t="s">
        <v>228</v>
      </c>
      <c r="K4" s="5">
        <v>78</v>
      </c>
      <c r="L4" s="5"/>
      <c r="M4" s="5"/>
      <c r="N4" s="5"/>
      <c r="O4" s="5"/>
      <c r="P4" s="4" t="s">
        <v>229</v>
      </c>
      <c r="Q4" s="5">
        <v>77</v>
      </c>
      <c r="R4" s="5"/>
      <c r="S4" s="5"/>
      <c r="T4" s="5"/>
      <c r="U4" s="5"/>
      <c r="V4" s="4" t="s">
        <v>230</v>
      </c>
      <c r="W4" s="5">
        <v>75</v>
      </c>
      <c r="X4" s="5"/>
      <c r="Y4" s="5"/>
      <c r="Z4" s="5"/>
      <c r="AA4" s="5" t="s">
        <v>163</v>
      </c>
      <c r="AB4" s="4" t="s">
        <v>231</v>
      </c>
      <c r="AC4" s="5"/>
      <c r="AD4" s="5"/>
      <c r="AE4" s="5"/>
      <c r="AF4" s="5">
        <v>76</v>
      </c>
      <c r="AG4" s="5" t="s">
        <v>163</v>
      </c>
      <c r="AH4" s="4" t="s">
        <v>232</v>
      </c>
      <c r="AI4" s="5"/>
      <c r="AJ4" s="5"/>
      <c r="AK4" s="5"/>
      <c r="AL4" s="5">
        <v>76</v>
      </c>
      <c r="AM4" s="5" t="s">
        <v>163</v>
      </c>
      <c r="AN4" s="6" t="s">
        <v>233</v>
      </c>
      <c r="AO4" s="5"/>
      <c r="AP4" s="5"/>
      <c r="AQ4" s="5"/>
      <c r="AR4" s="5">
        <v>75</v>
      </c>
      <c r="AS4" s="5"/>
      <c r="AT4" s="4" t="s">
        <v>234</v>
      </c>
      <c r="AU4" s="5"/>
      <c r="AV4" s="5"/>
      <c r="AW4" s="5"/>
      <c r="AX4" s="5">
        <v>75</v>
      </c>
      <c r="AY4" s="5"/>
      <c r="AZ4" s="4"/>
      <c r="BA4" s="5"/>
      <c r="BB4" s="5"/>
      <c r="BC4" s="5"/>
      <c r="BD4" s="5"/>
      <c r="BE4" s="5"/>
      <c r="BF4" s="4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6">
        <f t="shared" ref="CP4:CP32" si="2">IFERROR(MAX(CQ4:CR4),"")</f>
        <v>76.5</v>
      </c>
      <c r="CQ4" s="10">
        <f t="shared" ref="CQ4:CU26" si="3">IFERROR(AVERAGEIF($D$2:$CO$2,CQ$2,$D4:$CO4),"")</f>
        <v>76.5</v>
      </c>
      <c r="CR4" s="10" t="str">
        <f t="shared" si="1"/>
        <v/>
      </c>
      <c r="CS4" s="10" t="str">
        <f t="shared" si="1"/>
        <v/>
      </c>
      <c r="CT4" s="10">
        <f t="shared" si="1"/>
        <v>75.5</v>
      </c>
      <c r="CU4" s="10" t="str">
        <f t="shared" si="1"/>
        <v/>
      </c>
      <c r="CV4" s="21">
        <f t="shared" ref="CV4:CV32" si="4">IF(COUNT(E4:F4),MAX(E4:F4),"")</f>
        <v>76</v>
      </c>
      <c r="CW4" s="21">
        <f t="shared" ref="CW4:CW32" si="5">IF(COUNT(K4:L4),MAX(K4:L4),"")</f>
        <v>78</v>
      </c>
      <c r="CX4" s="22">
        <f t="shared" ref="CX4:CX32" si="6">IF(COUNT(Q4:R4),MAX(Q4:R4),"")</f>
        <v>77</v>
      </c>
      <c r="CY4" s="22">
        <f t="shared" ref="CY4:CY32" si="7">IF(COUNT(W4:X4),MAX(W4:X4),"")</f>
        <v>75</v>
      </c>
      <c r="CZ4" s="22" t="str">
        <f t="shared" ref="CZ4:CZ32" si="8">IF(COUNT(AC4:AD4),MAX(AC4:AD4),"")</f>
        <v/>
      </c>
      <c r="DA4" s="23" t="str">
        <f t="shared" ref="DA4:DA32" si="9">IF(COUNT(AI4:AJ4),MAX(AI4:AJ4),"")</f>
        <v/>
      </c>
      <c r="DB4" s="23" t="str">
        <f t="shared" ref="DB4:DB32" si="10">IF(COUNT(AO4:AP4),MAX(AO4:AP4),"")</f>
        <v/>
      </c>
      <c r="DC4" s="23" t="str">
        <f t="shared" ref="DC4:DC32" si="11">IF(COUNT(AU4:AV4),MAX(AU4:AV4),"")</f>
        <v/>
      </c>
      <c r="DD4" s="23" t="str">
        <f t="shared" ref="DD4:DD32" si="12">IF(COUNT(BA4:BB4),MAX(BA4:BB4),"")</f>
        <v/>
      </c>
      <c r="DE4" s="23" t="str">
        <f t="shared" ref="DE4:DE32" si="13">IF(COUNT(BG4:BH4),MAX(BG4:BH4),"")</f>
        <v/>
      </c>
      <c r="DF4" s="23" t="str">
        <f t="shared" ref="DF4:DF32" si="14">IF(COUNT(BM4:BN4),MAX(BM4:BN4),"")</f>
        <v/>
      </c>
      <c r="DG4" s="23" t="str">
        <f t="shared" ref="DG4:DG32" si="15">IF(COUNT(BS4:BT4),MAX(BS4:BT4),"")</f>
        <v/>
      </c>
      <c r="DH4" s="23" t="str">
        <f t="shared" ref="DH4:DH32" si="16">IF(COUNT(BY4:BZ4),MAX(BY4:BZ4),"")</f>
        <v/>
      </c>
      <c r="DI4" s="23" t="str">
        <f t="shared" ref="DI4:DI32" si="17">IF(COUNT(CE4:CF4),MAX(CE4:CF4),"")</f>
        <v/>
      </c>
      <c r="DJ4" s="23" t="str">
        <f t="shared" ref="DJ4:DJ32" si="18">IF(COUNT(CK4:CL4),MAX(CK4:CL4),"")</f>
        <v/>
      </c>
      <c r="DK4" s="23" t="str">
        <f t="shared" ref="DK4:DK32" si="19">IFERROR(INDEX($CV$2:$DJ$2,,MATCH(MAX($CV4:$DJ4),$CV4:$DJ4,0)),"")</f>
        <v>bercakap-cakap untuk menyertai tindakan secara yang melibatkan tindak tutur : memberi aba aba dan petunjuk</v>
      </c>
      <c r="DL4" s="23" t="str">
        <f t="shared" ref="DL4:DL32" si="20">IFERROR(INDEX($CV$2:$DJ$2,,MATCH(MIN($CV4:$DJ4),$CV4:$DJ4,0)),"")</f>
        <v>menulis teks fungsional pendek sangat sederhana secara berterima dalm konteks sekitar peserta didik</v>
      </c>
      <c r="DM4" s="31" t="str">
        <f>IF(DK4="","",LOOKUP(MAX($CV4:$DJ4),KKM!$C$11:$C$14,KKM!$E$11:$E$14)&amp;" "&amp;BIG!DK4&amp;"; "&amp;LOOKUP(MIN(BIG!CV4:DJ4),KKM!$C$11:$C$14,KKM!$E$11:$E$14)&amp;" "&amp;BIG!DL4)</f>
        <v>Memiliki kemampuan yang cukup baik dalam  bercakap-cakap untuk menyertai tindakan secara yang melibatkan tindak tutur : memberi aba aba dan petunjuk; Memiliki kemampuan yang cukup baik dalam  menulis teks fungsional pendek sangat sederhana secara berterima dalm konteks sekitar peserta didik</v>
      </c>
      <c r="DO4" s="9" t="str">
        <f t="shared" ref="DO4:DO32" si="21">IF(COUNT(G4:I4),AVERAGE(G4:I4),"")</f>
        <v/>
      </c>
      <c r="DP4" s="9" t="str">
        <f t="shared" ref="DP4:DP32" si="22">IF(DP$2="","",AVERAGE(M4:O4))</f>
        <v/>
      </c>
      <c r="DQ4" s="9" t="str">
        <f t="shared" ref="DQ4:DQ32" si="23">IF(DQ$2="","",AVERAGE(S4:U4))</f>
        <v/>
      </c>
      <c r="DR4" s="9" t="str">
        <f t="shared" ref="DR4:DR32" si="24">IF(DR$2="","",AVERAGE(Y4:AA4))</f>
        <v/>
      </c>
      <c r="DS4" s="9">
        <f t="shared" ref="DS4:DS32" si="25">IF(DS$2="","",AVERAGE(AE4:AG4))</f>
        <v>76</v>
      </c>
      <c r="DT4" s="9">
        <f t="shared" ref="DT4:DT32" si="26">IF(DT$2="","",IFERROR(AVERAGE(AK4:AM4),""))</f>
        <v>76</v>
      </c>
      <c r="DU4" s="9">
        <f t="shared" ref="DU4:DU32" si="27">IF(DU$2="","",IFERROR(AVERAGE(AQ4:AS4),""))</f>
        <v>75</v>
      </c>
      <c r="DV4" s="9">
        <f t="shared" ref="DV4:DV32" si="28">IF(DV$2="","",IFERROR(AVERAGE(AW4:AY4),""))</f>
        <v>75</v>
      </c>
      <c r="DW4" s="9" t="str">
        <f t="shared" ref="DW4:DW32" si="29">IFERROR(AVERAGE(BC4:BE4),"")</f>
        <v/>
      </c>
      <c r="DX4" s="9" t="str">
        <f t="shared" ref="DX4:DX32" si="30">IFERROR(AVERAGE(BI4:BK4),"")</f>
        <v/>
      </c>
      <c r="DY4" s="9" t="str">
        <f t="shared" ref="DY4:DY32" si="31">IFERROR(AVERAGE(BO4:BQ4),"")</f>
        <v/>
      </c>
      <c r="DZ4" s="9" t="str">
        <f t="shared" ref="DZ4:DZ32" si="32">IFERROR(AVERAGE(BU4:BW4),"")</f>
        <v/>
      </c>
      <c r="EA4" s="9" t="str">
        <f t="shared" ref="EA4:EA32" si="33">IFERROR(AVERAGE(CA4:CC4),"")</f>
        <v/>
      </c>
      <c r="EB4" s="9" t="str">
        <f t="shared" ref="EB4:EB32" si="34">IFERROR(AVERAGE(CG4:CI4),"")</f>
        <v/>
      </c>
      <c r="EC4" s="9" t="str">
        <f t="shared" ref="EC4:EC32" si="35">IFERROR(AVERAGE(CM4:CO4),"")</f>
        <v/>
      </c>
      <c r="ED4" s="9" t="str">
        <f t="shared" ref="ED4:ED32" si="36">IFERROR(INDEX($DO$2:$EC$2,,MATCH(MAX($DO4:$EC4),$DO4:$EC4,0)),"")</f>
        <v>memahami cerita lisan sangat sederhana dengan bantuan gambar</v>
      </c>
      <c r="EE4" s="9" t="str">
        <f t="shared" ref="EE4:EE32" si="37">IFERROR(INDEX($DO$2:$EC$2,,MATCH(MIN($DO4:$EC4),$DO4:$EC4,0)),"")</f>
        <v>memahami teks naratif bergambar sangat sederhana</v>
      </c>
      <c r="EF4" s="31" t="str">
        <f>IFERROR(LOOKUP(MAX($DO4:$EC4),KKM!$C$11:$C$14,KKM!$F$11:$F$14),"")&amp;BIG!ED4&amp;"; "&amp;IFERROR(LOOKUP(MIN($DO4:$EC4),KKM!$C$11:$C$14,KKM!$F$11:$F$14),"")&amp;BIG!EE4</f>
        <v>Cukup terampil dalam memahami cerita lisan sangat sederhana dengan bantuan gambar; Cukup terampil dalam memahami teks naratif bergambar sangat sederhana</v>
      </c>
    </row>
    <row r="5" spans="1:136" ht="47.25" x14ac:dyDescent="0.25">
      <c r="A5" s="2">
        <v>3</v>
      </c>
      <c r="B5" s="3" t="str">
        <f t="shared" ca="1" si="0"/>
        <v>ANIES KALEELA</v>
      </c>
      <c r="C5" s="3" t="str">
        <f t="shared" ca="1" si="0"/>
        <v>0084872709</v>
      </c>
      <c r="D5" s="4" t="s">
        <v>227</v>
      </c>
      <c r="E5" s="5">
        <v>80</v>
      </c>
      <c r="F5" s="5"/>
      <c r="G5" s="5"/>
      <c r="H5" s="5"/>
      <c r="I5" s="5"/>
      <c r="J5" s="4" t="s">
        <v>228</v>
      </c>
      <c r="K5" s="5">
        <v>78</v>
      </c>
      <c r="L5" s="5"/>
      <c r="M5" s="5"/>
      <c r="N5" s="5"/>
      <c r="O5" s="5"/>
      <c r="P5" s="4" t="s">
        <v>229</v>
      </c>
      <c r="Q5" s="5">
        <v>78</v>
      </c>
      <c r="R5" s="5"/>
      <c r="S5" s="5"/>
      <c r="T5" s="5"/>
      <c r="U5" s="5"/>
      <c r="V5" s="4" t="s">
        <v>230</v>
      </c>
      <c r="W5" s="5">
        <v>77</v>
      </c>
      <c r="X5" s="5"/>
      <c r="Y5" s="5"/>
      <c r="Z5" s="5"/>
      <c r="AA5" s="5" t="s">
        <v>163</v>
      </c>
      <c r="AB5" s="4" t="s">
        <v>231</v>
      </c>
      <c r="AC5" s="5"/>
      <c r="AD5" s="5"/>
      <c r="AE5" s="5"/>
      <c r="AF5" s="5">
        <v>75</v>
      </c>
      <c r="AG5" s="5" t="s">
        <v>163</v>
      </c>
      <c r="AH5" s="4" t="s">
        <v>232</v>
      </c>
      <c r="AI5" s="5"/>
      <c r="AJ5" s="5"/>
      <c r="AK5" s="5"/>
      <c r="AL5" s="5">
        <v>79</v>
      </c>
      <c r="AM5" s="5" t="s">
        <v>163</v>
      </c>
      <c r="AN5" s="6" t="s">
        <v>233</v>
      </c>
      <c r="AO5" s="5"/>
      <c r="AP5" s="5"/>
      <c r="AQ5" s="5"/>
      <c r="AR5" s="5">
        <v>75</v>
      </c>
      <c r="AS5" s="5"/>
      <c r="AT5" s="4" t="s">
        <v>234</v>
      </c>
      <c r="AU5" s="5"/>
      <c r="AV5" s="5"/>
      <c r="AW5" s="5"/>
      <c r="AX5" s="5">
        <v>75</v>
      </c>
      <c r="AY5" s="5"/>
      <c r="AZ5" s="4"/>
      <c r="BA5" s="5"/>
      <c r="BB5" s="5"/>
      <c r="BC5" s="5"/>
      <c r="BD5" s="5"/>
      <c r="BE5" s="5"/>
      <c r="BF5" s="4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6">
        <f t="shared" si="2"/>
        <v>78.25</v>
      </c>
      <c r="CQ5" s="10">
        <f t="shared" si="3"/>
        <v>78.25</v>
      </c>
      <c r="CR5" s="10" t="str">
        <f t="shared" si="1"/>
        <v/>
      </c>
      <c r="CS5" s="10" t="str">
        <f t="shared" si="1"/>
        <v/>
      </c>
      <c r="CT5" s="10">
        <f t="shared" si="1"/>
        <v>76</v>
      </c>
      <c r="CU5" s="10" t="str">
        <f t="shared" si="1"/>
        <v/>
      </c>
      <c r="CV5" s="21">
        <f t="shared" si="4"/>
        <v>80</v>
      </c>
      <c r="CW5" s="21">
        <f t="shared" si="5"/>
        <v>78</v>
      </c>
      <c r="CX5" s="22">
        <f t="shared" si="6"/>
        <v>78</v>
      </c>
      <c r="CY5" s="22">
        <f t="shared" si="7"/>
        <v>77</v>
      </c>
      <c r="CZ5" s="22" t="str">
        <f t="shared" si="8"/>
        <v/>
      </c>
      <c r="DA5" s="23" t="str">
        <f t="shared" si="9"/>
        <v/>
      </c>
      <c r="DB5" s="23" t="str">
        <f t="shared" si="10"/>
        <v/>
      </c>
      <c r="DC5" s="23" t="str">
        <f t="shared" si="11"/>
        <v/>
      </c>
      <c r="DD5" s="23" t="str">
        <f t="shared" si="12"/>
        <v/>
      </c>
      <c r="DE5" s="23" t="str">
        <f t="shared" si="13"/>
        <v/>
      </c>
      <c r="DF5" s="23" t="str">
        <f t="shared" si="14"/>
        <v/>
      </c>
      <c r="DG5" s="23" t="str">
        <f t="shared" si="15"/>
        <v/>
      </c>
      <c r="DH5" s="23" t="str">
        <f t="shared" si="16"/>
        <v/>
      </c>
      <c r="DI5" s="23" t="str">
        <f t="shared" si="17"/>
        <v/>
      </c>
      <c r="DJ5" s="23" t="str">
        <f t="shared" si="18"/>
        <v/>
      </c>
      <c r="DK5" s="23" t="str">
        <f t="shared" si="19"/>
        <v>merespon instruksi dan informasi sangat sederhana baik dengan tindakanmaupun bahasa secara berterima di dalam dan luar kelas</v>
      </c>
      <c r="DL5" s="23" t="str">
        <f t="shared" si="20"/>
        <v>menulis teks fungsional pendek sangat sederhana secara berterima dalm konteks sekitar peserta didik</v>
      </c>
      <c r="DM5" s="31" t="str">
        <f>IF(DK5="","",LOOKUP(MAX($CV5:$DJ5),KKM!$C$11:$C$14,KKM!$E$11:$E$14)&amp;" "&amp;BIG!DK5&amp;"; "&amp;LOOKUP(MIN(BIG!CV5:DJ5),KKM!$C$11:$C$14,KKM!$E$11:$E$14)&amp;" "&amp;BIG!DL5)</f>
        <v>Memiliki kemampuan yang baik dalam  merespon instruksi dan informasi sangat sederhana baik dengan tindakanmaupun bahasa secara berterima di dalam dan luar kelas; Memiliki kemampuan yang cukup baik dalam  menulis teks fungsional pendek sangat sederhana secara berterima dalm konteks sekitar peserta didik</v>
      </c>
      <c r="DO5" s="9" t="str">
        <f t="shared" si="21"/>
        <v/>
      </c>
      <c r="DP5" s="9" t="str">
        <f t="shared" si="22"/>
        <v/>
      </c>
      <c r="DQ5" s="9" t="str">
        <f t="shared" si="23"/>
        <v/>
      </c>
      <c r="DR5" s="9" t="str">
        <f t="shared" si="24"/>
        <v/>
      </c>
      <c r="DS5" s="9">
        <f t="shared" si="25"/>
        <v>75</v>
      </c>
      <c r="DT5" s="9">
        <f t="shared" si="26"/>
        <v>79</v>
      </c>
      <c r="DU5" s="9">
        <f t="shared" si="27"/>
        <v>75</v>
      </c>
      <c r="DV5" s="9">
        <f t="shared" si="28"/>
        <v>75</v>
      </c>
      <c r="DW5" s="9" t="str">
        <f t="shared" si="29"/>
        <v/>
      </c>
      <c r="DX5" s="9" t="str">
        <f t="shared" si="30"/>
        <v/>
      </c>
      <c r="DY5" s="9" t="str">
        <f t="shared" si="31"/>
        <v/>
      </c>
      <c r="DZ5" s="9" t="str">
        <f t="shared" si="32"/>
        <v/>
      </c>
      <c r="EA5" s="9" t="str">
        <f t="shared" si="33"/>
        <v/>
      </c>
      <c r="EB5" s="9" t="str">
        <f t="shared" si="34"/>
        <v/>
      </c>
      <c r="EC5" s="9" t="str">
        <f t="shared" si="35"/>
        <v/>
      </c>
      <c r="ED5" s="9" t="str">
        <f t="shared" si="36"/>
        <v>mengunkapkan kesantunan secara berterima yang melibatkan ungkapan : would you please...., dan may i</v>
      </c>
      <c r="EE5" s="9" t="str">
        <f t="shared" si="37"/>
        <v>memahami cerita lisan sangat sederhana dengan bantuan gambar</v>
      </c>
      <c r="EF5" s="31" t="str">
        <f>IFERROR(LOOKUP(MAX($DO5:$EC5),KKM!$C$11:$C$14,KKM!$F$11:$F$14),"")&amp;BIG!ED5&amp;"; "&amp;IFERROR(LOOKUP(MIN($DO5:$EC5),KKM!$C$11:$C$14,KKM!$F$11:$F$14),"")&amp;BIG!EE5</f>
        <v>Cukup terampil dalam mengunkapkan kesantunan secara berterima yang melibatkan ungkapan : would you please...., dan may i; Cukup terampil dalam memahami cerita lisan sangat sederhana dengan bantuan gambar</v>
      </c>
    </row>
    <row r="6" spans="1:136" ht="47.25" x14ac:dyDescent="0.25">
      <c r="A6" s="2">
        <v>4</v>
      </c>
      <c r="B6" s="3" t="str">
        <f t="shared" ca="1" si="0"/>
        <v>DEDI</v>
      </c>
      <c r="C6" s="3" t="str">
        <f t="shared" ca="1" si="0"/>
        <v>0077915208</v>
      </c>
      <c r="D6" s="4" t="s">
        <v>227</v>
      </c>
      <c r="E6" s="5">
        <v>80</v>
      </c>
      <c r="F6" s="5"/>
      <c r="G6" s="5"/>
      <c r="H6" s="5"/>
      <c r="I6" s="5"/>
      <c r="J6" s="4" t="s">
        <v>228</v>
      </c>
      <c r="K6" s="5">
        <v>78</v>
      </c>
      <c r="L6" s="5"/>
      <c r="M6" s="5"/>
      <c r="N6" s="5"/>
      <c r="O6" s="5"/>
      <c r="P6" s="4" t="s">
        <v>229</v>
      </c>
      <c r="Q6" s="5">
        <v>75</v>
      </c>
      <c r="R6" s="5"/>
      <c r="S6" s="5"/>
      <c r="T6" s="5"/>
      <c r="U6" s="5"/>
      <c r="V6" s="4" t="s">
        <v>230</v>
      </c>
      <c r="W6" s="5">
        <v>75</v>
      </c>
      <c r="X6" s="5"/>
      <c r="Y6" s="5"/>
      <c r="Z6" s="5"/>
      <c r="AA6" s="5" t="s">
        <v>163</v>
      </c>
      <c r="AB6" s="4" t="s">
        <v>231</v>
      </c>
      <c r="AC6" s="5"/>
      <c r="AD6" s="5"/>
      <c r="AE6" s="5"/>
      <c r="AF6" s="5">
        <v>77</v>
      </c>
      <c r="AG6" s="5" t="s">
        <v>163</v>
      </c>
      <c r="AH6" s="4" t="s">
        <v>232</v>
      </c>
      <c r="AI6" s="5"/>
      <c r="AJ6" s="5"/>
      <c r="AK6" s="5"/>
      <c r="AL6" s="5">
        <v>76</v>
      </c>
      <c r="AM6" s="5" t="s">
        <v>163</v>
      </c>
      <c r="AN6" s="6" t="s">
        <v>233</v>
      </c>
      <c r="AO6" s="5"/>
      <c r="AP6" s="5"/>
      <c r="AQ6" s="5"/>
      <c r="AR6" s="5">
        <v>75</v>
      </c>
      <c r="AS6" s="5"/>
      <c r="AT6" s="4" t="s">
        <v>234</v>
      </c>
      <c r="AU6" s="5"/>
      <c r="AV6" s="5"/>
      <c r="AW6" s="5"/>
      <c r="AX6" s="5">
        <v>75</v>
      </c>
      <c r="AY6" s="5"/>
      <c r="AZ6" s="4"/>
      <c r="BA6" s="5"/>
      <c r="BB6" s="5"/>
      <c r="BC6" s="5"/>
      <c r="BD6" s="5"/>
      <c r="BE6" s="5"/>
      <c r="BF6" s="4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6">
        <f t="shared" si="2"/>
        <v>77</v>
      </c>
      <c r="CQ6" s="10">
        <f t="shared" si="3"/>
        <v>77</v>
      </c>
      <c r="CR6" s="10" t="str">
        <f t="shared" si="1"/>
        <v/>
      </c>
      <c r="CS6" s="10" t="str">
        <f t="shared" si="1"/>
        <v/>
      </c>
      <c r="CT6" s="10">
        <f t="shared" si="1"/>
        <v>75.75</v>
      </c>
      <c r="CU6" s="10" t="str">
        <f t="shared" si="1"/>
        <v/>
      </c>
      <c r="CV6" s="21">
        <f t="shared" si="4"/>
        <v>80</v>
      </c>
      <c r="CW6" s="21">
        <f t="shared" si="5"/>
        <v>78</v>
      </c>
      <c r="CX6" s="22">
        <f t="shared" si="6"/>
        <v>75</v>
      </c>
      <c r="CY6" s="22">
        <f t="shared" si="7"/>
        <v>75</v>
      </c>
      <c r="CZ6" s="22" t="str">
        <f t="shared" si="8"/>
        <v/>
      </c>
      <c r="DA6" s="23" t="str">
        <f t="shared" si="9"/>
        <v/>
      </c>
      <c r="DB6" s="23" t="str">
        <f t="shared" si="10"/>
        <v/>
      </c>
      <c r="DC6" s="23" t="str">
        <f t="shared" si="11"/>
        <v/>
      </c>
      <c r="DD6" s="23" t="str">
        <f t="shared" si="12"/>
        <v/>
      </c>
      <c r="DE6" s="23" t="str">
        <f t="shared" si="13"/>
        <v/>
      </c>
      <c r="DF6" s="23" t="str">
        <f t="shared" si="14"/>
        <v/>
      </c>
      <c r="DG6" s="23" t="str">
        <f t="shared" si="15"/>
        <v/>
      </c>
      <c r="DH6" s="23" t="str">
        <f t="shared" si="16"/>
        <v/>
      </c>
      <c r="DI6" s="23" t="str">
        <f t="shared" si="17"/>
        <v/>
      </c>
      <c r="DJ6" s="23" t="str">
        <f t="shared" si="18"/>
        <v/>
      </c>
      <c r="DK6" s="23" t="str">
        <f t="shared" si="19"/>
        <v>merespon instruksi dan informasi sangat sederhana baik dengan tindakanmaupun bahasa secara berterima di dalam dan luar kelas</v>
      </c>
      <c r="DL6" s="23" t="str">
        <f t="shared" si="20"/>
        <v>membaca nyaring teks fungsional pendek sangat sederhana dengan ucapan dan intonasi yang tepat</v>
      </c>
      <c r="DM6" s="31" t="str">
        <f>IF(DK6="","",LOOKUP(MAX($CV6:$DJ6),KKM!$C$11:$C$14,KKM!$E$11:$E$14)&amp;" "&amp;BIG!DK6&amp;"; "&amp;LOOKUP(MIN(BIG!CV6:DJ6),KKM!$C$11:$C$14,KKM!$E$11:$E$14)&amp;" "&amp;BIG!DL6)</f>
        <v>Memiliki kemampuan yang baik dalam  merespon instruksi dan informasi sangat sederhana baik dengan tindakanmaupun bahasa secara berterima di dalam dan luar kelas; Memiliki kemampuan yang cukup baik dalam  membaca nyaring teks fungsional pendek sangat sederhana dengan ucapan dan intonasi yang tepat</v>
      </c>
      <c r="DO6" s="9" t="str">
        <f t="shared" si="21"/>
        <v/>
      </c>
      <c r="DP6" s="9" t="str">
        <f t="shared" si="22"/>
        <v/>
      </c>
      <c r="DQ6" s="9" t="str">
        <f t="shared" si="23"/>
        <v/>
      </c>
      <c r="DR6" s="9" t="str">
        <f t="shared" si="24"/>
        <v/>
      </c>
      <c r="DS6" s="9">
        <f t="shared" si="25"/>
        <v>77</v>
      </c>
      <c r="DT6" s="9">
        <f t="shared" si="26"/>
        <v>76</v>
      </c>
      <c r="DU6" s="9">
        <f t="shared" si="27"/>
        <v>75</v>
      </c>
      <c r="DV6" s="9">
        <f t="shared" si="28"/>
        <v>75</v>
      </c>
      <c r="DW6" s="9" t="str">
        <f t="shared" si="29"/>
        <v/>
      </c>
      <c r="DX6" s="9" t="str">
        <f t="shared" si="30"/>
        <v/>
      </c>
      <c r="DY6" s="9" t="str">
        <f t="shared" si="31"/>
        <v/>
      </c>
      <c r="DZ6" s="9" t="str">
        <f t="shared" si="32"/>
        <v/>
      </c>
      <c r="EA6" s="9" t="str">
        <f t="shared" si="33"/>
        <v/>
      </c>
      <c r="EB6" s="9" t="str">
        <f t="shared" si="34"/>
        <v/>
      </c>
      <c r="EC6" s="9" t="str">
        <f t="shared" si="35"/>
        <v/>
      </c>
      <c r="ED6" s="9" t="str">
        <f t="shared" si="36"/>
        <v>memahami cerita lisan sangat sederhana dengan bantuan gambar</v>
      </c>
      <c r="EE6" s="9" t="str">
        <f t="shared" si="37"/>
        <v>memahami teks naratif bergambar sangat sederhana</v>
      </c>
      <c r="EF6" s="31" t="str">
        <f>IFERROR(LOOKUP(MAX($DO6:$EC6),KKM!$C$11:$C$14,KKM!$F$11:$F$14),"")&amp;BIG!ED6&amp;"; "&amp;IFERROR(LOOKUP(MIN($DO6:$EC6),KKM!$C$11:$C$14,KKM!$F$11:$F$14),"")&amp;BIG!EE6</f>
        <v>Cukup terampil dalam memahami cerita lisan sangat sederhana dengan bantuan gambar; Cukup terampil dalam memahami teks naratif bergambar sangat sederhana</v>
      </c>
    </row>
    <row r="7" spans="1:136" ht="47.25" x14ac:dyDescent="0.25">
      <c r="A7" s="2">
        <v>5</v>
      </c>
      <c r="B7" s="3" t="str">
        <f t="shared" ca="1" si="0"/>
        <v>DESWITA MAHARANI</v>
      </c>
      <c r="C7" s="3" t="str">
        <f t="shared" ca="1" si="0"/>
        <v>0093819661</v>
      </c>
      <c r="D7" s="4" t="s">
        <v>227</v>
      </c>
      <c r="E7" s="5">
        <v>75</v>
      </c>
      <c r="F7" s="5"/>
      <c r="G7" s="5"/>
      <c r="H7" s="5"/>
      <c r="I7" s="5"/>
      <c r="J7" s="4" t="s">
        <v>228</v>
      </c>
      <c r="K7" s="5">
        <v>78</v>
      </c>
      <c r="L7" s="5"/>
      <c r="M7" s="5"/>
      <c r="N7" s="5"/>
      <c r="O7" s="5"/>
      <c r="P7" s="4" t="s">
        <v>229</v>
      </c>
      <c r="Q7" s="5">
        <v>78</v>
      </c>
      <c r="R7" s="5"/>
      <c r="S7" s="5"/>
      <c r="T7" s="5"/>
      <c r="U7" s="5"/>
      <c r="V7" s="4" t="s">
        <v>230</v>
      </c>
      <c r="W7" s="5">
        <v>80</v>
      </c>
      <c r="X7" s="5"/>
      <c r="Y7" s="5"/>
      <c r="Z7" s="5"/>
      <c r="AA7" s="5" t="s">
        <v>163</v>
      </c>
      <c r="AB7" s="4" t="s">
        <v>231</v>
      </c>
      <c r="AC7" s="5"/>
      <c r="AD7" s="5"/>
      <c r="AE7" s="5"/>
      <c r="AF7" s="5">
        <v>79</v>
      </c>
      <c r="AG7" s="5" t="s">
        <v>163</v>
      </c>
      <c r="AH7" s="4" t="s">
        <v>232</v>
      </c>
      <c r="AI7" s="5"/>
      <c r="AJ7" s="5"/>
      <c r="AK7" s="5"/>
      <c r="AL7" s="5">
        <v>80</v>
      </c>
      <c r="AM7" s="5" t="s">
        <v>163</v>
      </c>
      <c r="AN7" s="6" t="s">
        <v>233</v>
      </c>
      <c r="AO7" s="5"/>
      <c r="AP7" s="5"/>
      <c r="AQ7" s="5"/>
      <c r="AR7" s="5">
        <v>80</v>
      </c>
      <c r="AS7" s="5"/>
      <c r="AT7" s="4" t="s">
        <v>234</v>
      </c>
      <c r="AU7" s="5"/>
      <c r="AV7" s="5"/>
      <c r="AW7" s="5"/>
      <c r="AX7" s="5">
        <v>78</v>
      </c>
      <c r="AY7" s="5"/>
      <c r="AZ7" s="4"/>
      <c r="BA7" s="5"/>
      <c r="BB7" s="5"/>
      <c r="BC7" s="5"/>
      <c r="BD7" s="5"/>
      <c r="BE7" s="5"/>
      <c r="BF7" s="4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6">
        <f t="shared" si="2"/>
        <v>77.75</v>
      </c>
      <c r="CQ7" s="10">
        <f t="shared" si="3"/>
        <v>77.75</v>
      </c>
      <c r="CR7" s="10" t="str">
        <f t="shared" si="1"/>
        <v/>
      </c>
      <c r="CS7" s="10" t="str">
        <f t="shared" si="1"/>
        <v/>
      </c>
      <c r="CT7" s="10">
        <f t="shared" si="1"/>
        <v>79.25</v>
      </c>
      <c r="CU7" s="10" t="str">
        <f t="shared" si="1"/>
        <v/>
      </c>
      <c r="CV7" s="21">
        <f t="shared" si="4"/>
        <v>75</v>
      </c>
      <c r="CW7" s="21">
        <f t="shared" si="5"/>
        <v>78</v>
      </c>
      <c r="CX7" s="22">
        <f t="shared" si="6"/>
        <v>78</v>
      </c>
      <c r="CY7" s="22">
        <f t="shared" si="7"/>
        <v>80</v>
      </c>
      <c r="CZ7" s="22" t="str">
        <f t="shared" si="8"/>
        <v/>
      </c>
      <c r="DA7" s="23" t="str">
        <f t="shared" si="9"/>
        <v/>
      </c>
      <c r="DB7" s="23" t="str">
        <f t="shared" si="10"/>
        <v/>
      </c>
      <c r="DC7" s="23" t="str">
        <f t="shared" si="11"/>
        <v/>
      </c>
      <c r="DD7" s="23" t="str">
        <f t="shared" si="12"/>
        <v/>
      </c>
      <c r="DE7" s="23" t="str">
        <f t="shared" si="13"/>
        <v/>
      </c>
      <c r="DF7" s="23" t="str">
        <f t="shared" si="14"/>
        <v/>
      </c>
      <c r="DG7" s="23" t="str">
        <f t="shared" si="15"/>
        <v/>
      </c>
      <c r="DH7" s="23" t="str">
        <f t="shared" si="16"/>
        <v/>
      </c>
      <c r="DI7" s="23" t="str">
        <f t="shared" si="17"/>
        <v/>
      </c>
      <c r="DJ7" s="23" t="str">
        <f t="shared" si="18"/>
        <v/>
      </c>
      <c r="DK7" s="23" t="str">
        <f t="shared" si="19"/>
        <v>menulis teks fungsional pendek sangat sederhana secara berterima dalm konteks sekitar peserta didik</v>
      </c>
      <c r="DL7" s="23" t="str">
        <f t="shared" si="20"/>
        <v>merespon instruksi dan informasi sangat sederhana baik dengan tindakanmaupun bahasa secara berterima di dalam dan luar kelas</v>
      </c>
      <c r="DM7" s="31" t="str">
        <f>IF(DK7="","",LOOKUP(MAX($CV7:$DJ7),KKM!$C$11:$C$14,KKM!$E$11:$E$14)&amp;" "&amp;BIG!DK7&amp;"; "&amp;LOOKUP(MIN(BIG!CV7:DJ7),KKM!$C$11:$C$14,KKM!$E$11:$E$14)&amp;" "&amp;BIG!DL7)</f>
        <v>Memiliki kemampuan yang baik dalam  menulis teks fungsional pendek sangat sederhana secara berterima dalm konteks sekitar peserta didik; Memiliki kemampuan yang cukup baik dalam  merespon instruksi dan informasi sangat sederhana baik dengan tindakanmaupun bahasa secara berterima di dalam dan luar kelas</v>
      </c>
      <c r="DO7" s="9" t="str">
        <f t="shared" si="21"/>
        <v/>
      </c>
      <c r="DP7" s="9" t="str">
        <f t="shared" si="22"/>
        <v/>
      </c>
      <c r="DQ7" s="9" t="str">
        <f t="shared" si="23"/>
        <v/>
      </c>
      <c r="DR7" s="9" t="str">
        <f t="shared" si="24"/>
        <v/>
      </c>
      <c r="DS7" s="9">
        <f t="shared" si="25"/>
        <v>79</v>
      </c>
      <c r="DT7" s="9">
        <f t="shared" si="26"/>
        <v>80</v>
      </c>
      <c r="DU7" s="9">
        <f t="shared" si="27"/>
        <v>80</v>
      </c>
      <c r="DV7" s="9">
        <f t="shared" si="28"/>
        <v>78</v>
      </c>
      <c r="DW7" s="9" t="str">
        <f t="shared" si="29"/>
        <v/>
      </c>
      <c r="DX7" s="9" t="str">
        <f t="shared" si="30"/>
        <v/>
      </c>
      <c r="DY7" s="9" t="str">
        <f t="shared" si="31"/>
        <v/>
      </c>
      <c r="DZ7" s="9" t="str">
        <f t="shared" si="32"/>
        <v/>
      </c>
      <c r="EA7" s="9" t="str">
        <f t="shared" si="33"/>
        <v/>
      </c>
      <c r="EB7" s="9" t="str">
        <f t="shared" si="34"/>
        <v/>
      </c>
      <c r="EC7" s="9" t="str">
        <f t="shared" si="35"/>
        <v/>
      </c>
      <c r="ED7" s="9" t="str">
        <f t="shared" si="36"/>
        <v>mengunkapkan kesantunan secara berterima yang melibatkan ungkapan : would you please...., dan may i</v>
      </c>
      <c r="EE7" s="9" t="str">
        <f t="shared" si="37"/>
        <v>menulis kartu kartu ucapan sederhana secara berterima</v>
      </c>
      <c r="EF7" s="31" t="str">
        <f>IFERROR(LOOKUP(MAX($DO7:$EC7),KKM!$C$11:$C$14,KKM!$F$11:$F$14),"")&amp;BIG!ED7&amp;"; "&amp;IFERROR(LOOKUP(MIN($DO7:$EC7),KKM!$C$11:$C$14,KKM!$F$11:$F$14),"")&amp;BIG!EE7</f>
        <v>Terampil dalam mengunkapkan kesantunan secara berterima yang melibatkan ungkapan : would you please...., dan may i; Cukup terampil dalam menulis kartu kartu ucapan sederhana secara berterima</v>
      </c>
    </row>
    <row r="8" spans="1:136" ht="47.25" x14ac:dyDescent="0.25">
      <c r="A8" s="2">
        <v>6</v>
      </c>
      <c r="B8" s="3" t="str">
        <f t="shared" ca="1" si="0"/>
        <v>DIMAZ RADITHYA SHARIQUE</v>
      </c>
      <c r="C8" s="3" t="str">
        <f t="shared" ca="1" si="0"/>
        <v>0091258806</v>
      </c>
      <c r="D8" s="4" t="s">
        <v>227</v>
      </c>
      <c r="E8" s="5">
        <v>80</v>
      </c>
      <c r="F8" s="5"/>
      <c r="G8" s="5"/>
      <c r="H8" s="5"/>
      <c r="I8" s="5"/>
      <c r="J8" s="4" t="s">
        <v>228</v>
      </c>
      <c r="K8" s="5">
        <v>80</v>
      </c>
      <c r="L8" s="5"/>
      <c r="M8" s="5"/>
      <c r="N8" s="5"/>
      <c r="O8" s="5"/>
      <c r="P8" s="4" t="s">
        <v>229</v>
      </c>
      <c r="Q8" s="5">
        <v>83</v>
      </c>
      <c r="R8" s="5"/>
      <c r="S8" s="5"/>
      <c r="T8" s="5"/>
      <c r="U8" s="5"/>
      <c r="V8" s="4" t="s">
        <v>230</v>
      </c>
      <c r="W8" s="5">
        <v>80</v>
      </c>
      <c r="X8" s="5"/>
      <c r="Y8" s="5"/>
      <c r="Z8" s="5"/>
      <c r="AA8" s="5" t="s">
        <v>163</v>
      </c>
      <c r="AB8" s="4" t="s">
        <v>231</v>
      </c>
      <c r="AC8" s="5"/>
      <c r="AD8" s="5"/>
      <c r="AE8" s="5"/>
      <c r="AF8" s="5">
        <v>79</v>
      </c>
      <c r="AG8" s="5" t="s">
        <v>163</v>
      </c>
      <c r="AH8" s="4" t="s">
        <v>232</v>
      </c>
      <c r="AI8" s="5"/>
      <c r="AJ8" s="5"/>
      <c r="AK8" s="5"/>
      <c r="AL8" s="5">
        <v>80</v>
      </c>
      <c r="AM8" s="5" t="s">
        <v>163</v>
      </c>
      <c r="AN8" s="6" t="s">
        <v>233</v>
      </c>
      <c r="AO8" s="5"/>
      <c r="AP8" s="5"/>
      <c r="AQ8" s="5"/>
      <c r="AR8" s="5">
        <v>76</v>
      </c>
      <c r="AS8" s="5"/>
      <c r="AT8" s="4" t="s">
        <v>234</v>
      </c>
      <c r="AU8" s="5"/>
      <c r="AV8" s="5"/>
      <c r="AW8" s="5"/>
      <c r="AX8" s="5">
        <v>75</v>
      </c>
      <c r="AY8" s="5"/>
      <c r="AZ8" s="4"/>
      <c r="BA8" s="5"/>
      <c r="BB8" s="5"/>
      <c r="BC8" s="5"/>
      <c r="BD8" s="5"/>
      <c r="BE8" s="5"/>
      <c r="BF8" s="4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6">
        <f t="shared" si="2"/>
        <v>80.75</v>
      </c>
      <c r="CQ8" s="10">
        <f t="shared" si="3"/>
        <v>80.75</v>
      </c>
      <c r="CR8" s="10" t="str">
        <f t="shared" si="1"/>
        <v/>
      </c>
      <c r="CS8" s="10" t="str">
        <f t="shared" si="1"/>
        <v/>
      </c>
      <c r="CT8" s="10">
        <f t="shared" si="1"/>
        <v>77.5</v>
      </c>
      <c r="CU8" s="10" t="str">
        <f t="shared" si="1"/>
        <v/>
      </c>
      <c r="CV8" s="21">
        <f t="shared" si="4"/>
        <v>80</v>
      </c>
      <c r="CW8" s="21">
        <f t="shared" si="5"/>
        <v>80</v>
      </c>
      <c r="CX8" s="22">
        <f t="shared" si="6"/>
        <v>83</v>
      </c>
      <c r="CY8" s="22">
        <f t="shared" si="7"/>
        <v>80</v>
      </c>
      <c r="CZ8" s="22" t="str">
        <f t="shared" si="8"/>
        <v/>
      </c>
      <c r="DA8" s="23" t="str">
        <f t="shared" si="9"/>
        <v/>
      </c>
      <c r="DB8" s="23" t="str">
        <f t="shared" si="10"/>
        <v/>
      </c>
      <c r="DC8" s="23" t="str">
        <f t="shared" si="11"/>
        <v/>
      </c>
      <c r="DD8" s="23" t="str">
        <f t="shared" si="12"/>
        <v/>
      </c>
      <c r="DE8" s="23" t="str">
        <f t="shared" si="13"/>
        <v/>
      </c>
      <c r="DF8" s="23" t="str">
        <f t="shared" si="14"/>
        <v/>
      </c>
      <c r="DG8" s="23" t="str">
        <f t="shared" si="15"/>
        <v/>
      </c>
      <c r="DH8" s="23" t="str">
        <f t="shared" si="16"/>
        <v/>
      </c>
      <c r="DI8" s="23" t="str">
        <f t="shared" si="17"/>
        <v/>
      </c>
      <c r="DJ8" s="23" t="str">
        <f t="shared" si="18"/>
        <v/>
      </c>
      <c r="DK8" s="23" t="str">
        <f t="shared" si="19"/>
        <v>membaca nyaring teks fungsional pendek sangat sederhana dengan ucapan dan intonasi yang tepat</v>
      </c>
      <c r="DL8" s="23" t="str">
        <f t="shared" si="20"/>
        <v>merespon instruksi dan informasi sangat sederhana baik dengan tindakanmaupun bahasa secara berterima di dalam dan luar kelas</v>
      </c>
      <c r="DM8" s="31" t="str">
        <f>IF(DK8="","",LOOKUP(MAX($CV8:$DJ8),KKM!$C$11:$C$14,KKM!$E$11:$E$14)&amp;" "&amp;BIG!DK8&amp;"; "&amp;LOOKUP(MIN(BIG!CV8:DJ8),KKM!$C$11:$C$14,KKM!$E$11:$E$14)&amp;" "&amp;BIG!DL8)</f>
        <v>Memiliki kemampuan yang baik dalam  membaca nyaring teks fungsional pendek sangat sederhana dengan ucapan dan intonasi yang tepat; Memiliki kemampuan yang baik dalam  merespon instruksi dan informasi sangat sederhana baik dengan tindakanmaupun bahasa secara berterima di dalam dan luar kelas</v>
      </c>
      <c r="DO8" s="9" t="str">
        <f t="shared" si="21"/>
        <v/>
      </c>
      <c r="DP8" s="9" t="str">
        <f t="shared" si="22"/>
        <v/>
      </c>
      <c r="DQ8" s="9" t="str">
        <f t="shared" si="23"/>
        <v/>
      </c>
      <c r="DR8" s="9" t="str">
        <f t="shared" si="24"/>
        <v/>
      </c>
      <c r="DS8" s="9">
        <f t="shared" si="25"/>
        <v>79</v>
      </c>
      <c r="DT8" s="9">
        <f t="shared" si="26"/>
        <v>80</v>
      </c>
      <c r="DU8" s="9">
        <f t="shared" si="27"/>
        <v>76</v>
      </c>
      <c r="DV8" s="9">
        <f t="shared" si="28"/>
        <v>75</v>
      </c>
      <c r="DW8" s="9" t="str">
        <f t="shared" si="29"/>
        <v/>
      </c>
      <c r="DX8" s="9" t="str">
        <f t="shared" si="30"/>
        <v/>
      </c>
      <c r="DY8" s="9" t="str">
        <f t="shared" si="31"/>
        <v/>
      </c>
      <c r="DZ8" s="9" t="str">
        <f t="shared" si="32"/>
        <v/>
      </c>
      <c r="EA8" s="9" t="str">
        <f t="shared" si="33"/>
        <v/>
      </c>
      <c r="EB8" s="9" t="str">
        <f t="shared" si="34"/>
        <v/>
      </c>
      <c r="EC8" s="9" t="str">
        <f t="shared" si="35"/>
        <v/>
      </c>
      <c r="ED8" s="9" t="str">
        <f t="shared" si="36"/>
        <v>mengunkapkan kesantunan secara berterima yang melibatkan ungkapan : would you please...., dan may i</v>
      </c>
      <c r="EE8" s="9" t="str">
        <f t="shared" si="37"/>
        <v>menulis kartu kartu ucapan sederhana secara berterima</v>
      </c>
      <c r="EF8" s="31" t="str">
        <f>IFERROR(LOOKUP(MAX($DO8:$EC8),KKM!$C$11:$C$14,KKM!$F$11:$F$14),"")&amp;BIG!ED8&amp;"; "&amp;IFERROR(LOOKUP(MIN($DO8:$EC8),KKM!$C$11:$C$14,KKM!$F$11:$F$14),"")&amp;BIG!EE8</f>
        <v>Terampil dalam mengunkapkan kesantunan secara berterima yang melibatkan ungkapan : would you please...., dan may i; Cukup terampil dalam menulis kartu kartu ucapan sederhana secara berterima</v>
      </c>
    </row>
    <row r="9" spans="1:136" ht="47.25" x14ac:dyDescent="0.25">
      <c r="A9" s="2">
        <v>7</v>
      </c>
      <c r="B9" s="3" t="str">
        <f t="shared" ca="1" si="0"/>
        <v>DONI TATA</v>
      </c>
      <c r="C9" s="3" t="str">
        <f t="shared" ca="1" si="0"/>
        <v>0073283695</v>
      </c>
      <c r="D9" s="4" t="s">
        <v>227</v>
      </c>
      <c r="E9" s="5">
        <v>76</v>
      </c>
      <c r="F9" s="5"/>
      <c r="G9" s="5"/>
      <c r="H9" s="5"/>
      <c r="I9" s="5"/>
      <c r="J9" s="4" t="s">
        <v>228</v>
      </c>
      <c r="K9" s="5">
        <v>76</v>
      </c>
      <c r="L9" s="5"/>
      <c r="M9" s="5"/>
      <c r="N9" s="5"/>
      <c r="O9" s="5"/>
      <c r="P9" s="4" t="s">
        <v>229</v>
      </c>
      <c r="Q9" s="5">
        <v>77</v>
      </c>
      <c r="R9" s="5"/>
      <c r="S9" s="5"/>
      <c r="T9" s="5"/>
      <c r="U9" s="5"/>
      <c r="V9" s="4" t="s">
        <v>230</v>
      </c>
      <c r="W9" s="5">
        <v>80</v>
      </c>
      <c r="X9" s="5"/>
      <c r="Y9" s="5"/>
      <c r="Z9" s="5"/>
      <c r="AA9" s="5" t="s">
        <v>163</v>
      </c>
      <c r="AB9" s="4" t="s">
        <v>231</v>
      </c>
      <c r="AC9" s="5"/>
      <c r="AD9" s="5"/>
      <c r="AE9" s="5"/>
      <c r="AF9" s="5">
        <v>82</v>
      </c>
      <c r="AG9" s="5" t="s">
        <v>163</v>
      </c>
      <c r="AH9" s="4" t="s">
        <v>232</v>
      </c>
      <c r="AI9" s="5"/>
      <c r="AJ9" s="5"/>
      <c r="AK9" s="5"/>
      <c r="AL9" s="5">
        <v>76</v>
      </c>
      <c r="AM9" s="5" t="s">
        <v>163</v>
      </c>
      <c r="AN9" s="6" t="s">
        <v>233</v>
      </c>
      <c r="AO9" s="5"/>
      <c r="AP9" s="5"/>
      <c r="AQ9" s="5"/>
      <c r="AR9" s="5">
        <v>75</v>
      </c>
      <c r="AS9" s="5"/>
      <c r="AT9" s="4" t="s">
        <v>234</v>
      </c>
      <c r="AU9" s="5"/>
      <c r="AV9" s="5"/>
      <c r="AW9" s="5"/>
      <c r="AX9" s="5">
        <v>75</v>
      </c>
      <c r="AY9" s="5"/>
      <c r="AZ9" s="4"/>
      <c r="BA9" s="5"/>
      <c r="BB9" s="5"/>
      <c r="BC9" s="5"/>
      <c r="BD9" s="5"/>
      <c r="BE9" s="5"/>
      <c r="BF9" s="4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6">
        <f t="shared" si="2"/>
        <v>77.25</v>
      </c>
      <c r="CQ9" s="10">
        <f t="shared" si="3"/>
        <v>77.25</v>
      </c>
      <c r="CR9" s="10" t="str">
        <f t="shared" si="1"/>
        <v/>
      </c>
      <c r="CS9" s="10" t="str">
        <f t="shared" si="1"/>
        <v/>
      </c>
      <c r="CT9" s="10">
        <f t="shared" si="1"/>
        <v>77</v>
      </c>
      <c r="CU9" s="10" t="str">
        <f t="shared" si="1"/>
        <v/>
      </c>
      <c r="CV9" s="21">
        <f t="shared" si="4"/>
        <v>76</v>
      </c>
      <c r="CW9" s="21">
        <f t="shared" si="5"/>
        <v>76</v>
      </c>
      <c r="CX9" s="22">
        <f t="shared" si="6"/>
        <v>77</v>
      </c>
      <c r="CY9" s="22">
        <f t="shared" si="7"/>
        <v>80</v>
      </c>
      <c r="CZ9" s="22" t="str">
        <f t="shared" si="8"/>
        <v/>
      </c>
      <c r="DA9" s="23" t="str">
        <f t="shared" si="9"/>
        <v/>
      </c>
      <c r="DB9" s="23" t="str">
        <f t="shared" si="10"/>
        <v/>
      </c>
      <c r="DC9" s="23" t="str">
        <f t="shared" si="11"/>
        <v/>
      </c>
      <c r="DD9" s="23" t="str">
        <f t="shared" si="12"/>
        <v/>
      </c>
      <c r="DE9" s="23" t="str">
        <f t="shared" si="13"/>
        <v/>
      </c>
      <c r="DF9" s="23" t="str">
        <f t="shared" si="14"/>
        <v/>
      </c>
      <c r="DG9" s="23" t="str">
        <f t="shared" si="15"/>
        <v/>
      </c>
      <c r="DH9" s="23" t="str">
        <f t="shared" si="16"/>
        <v/>
      </c>
      <c r="DI9" s="23" t="str">
        <f t="shared" si="17"/>
        <v/>
      </c>
      <c r="DJ9" s="23" t="str">
        <f t="shared" si="18"/>
        <v/>
      </c>
      <c r="DK9" s="23" t="str">
        <f t="shared" si="19"/>
        <v>menulis teks fungsional pendek sangat sederhana secara berterima dalm konteks sekitar peserta didik</v>
      </c>
      <c r="DL9" s="23" t="str">
        <f t="shared" si="20"/>
        <v>merespon instruksi dan informasi sangat sederhana baik dengan tindakanmaupun bahasa secara berterima di dalam dan luar kelas</v>
      </c>
      <c r="DM9" s="31" t="str">
        <f>IF(DK9="","",LOOKUP(MAX($CV9:$DJ9),KKM!$C$11:$C$14,KKM!$E$11:$E$14)&amp;" "&amp;BIG!DK9&amp;"; "&amp;LOOKUP(MIN(BIG!CV9:DJ9),KKM!$C$11:$C$14,KKM!$E$11:$E$14)&amp;" "&amp;BIG!DL9)</f>
        <v>Memiliki kemampuan yang baik dalam  menulis teks fungsional pendek sangat sederhana secara berterima dalm konteks sekitar peserta didik; Memiliki kemampuan yang cukup baik dalam  merespon instruksi dan informasi sangat sederhana baik dengan tindakanmaupun bahasa secara berterima di dalam dan luar kelas</v>
      </c>
      <c r="DO9" s="9" t="str">
        <f t="shared" si="21"/>
        <v/>
      </c>
      <c r="DP9" s="9" t="str">
        <f t="shared" si="22"/>
        <v/>
      </c>
      <c r="DQ9" s="9" t="str">
        <f t="shared" si="23"/>
        <v/>
      </c>
      <c r="DR9" s="9" t="str">
        <f t="shared" si="24"/>
        <v/>
      </c>
      <c r="DS9" s="9">
        <f t="shared" si="25"/>
        <v>82</v>
      </c>
      <c r="DT9" s="9">
        <f t="shared" si="26"/>
        <v>76</v>
      </c>
      <c r="DU9" s="9">
        <f t="shared" si="27"/>
        <v>75</v>
      </c>
      <c r="DV9" s="9">
        <f t="shared" si="28"/>
        <v>75</v>
      </c>
      <c r="DW9" s="9" t="str">
        <f t="shared" si="29"/>
        <v/>
      </c>
      <c r="DX9" s="9" t="str">
        <f t="shared" si="30"/>
        <v/>
      </c>
      <c r="DY9" s="9" t="str">
        <f t="shared" si="31"/>
        <v/>
      </c>
      <c r="DZ9" s="9" t="str">
        <f t="shared" si="32"/>
        <v/>
      </c>
      <c r="EA9" s="9" t="str">
        <f t="shared" si="33"/>
        <v/>
      </c>
      <c r="EB9" s="9" t="str">
        <f t="shared" si="34"/>
        <v/>
      </c>
      <c r="EC9" s="9" t="str">
        <f t="shared" si="35"/>
        <v/>
      </c>
      <c r="ED9" s="9" t="str">
        <f t="shared" si="36"/>
        <v>memahami cerita lisan sangat sederhana dengan bantuan gambar</v>
      </c>
      <c r="EE9" s="9" t="str">
        <f t="shared" si="37"/>
        <v>memahami teks naratif bergambar sangat sederhana</v>
      </c>
      <c r="EF9" s="31" t="str">
        <f>IFERROR(LOOKUP(MAX($DO9:$EC9),KKM!$C$11:$C$14,KKM!$F$11:$F$14),"")&amp;BIG!ED9&amp;"; "&amp;IFERROR(LOOKUP(MIN($DO9:$EC9),KKM!$C$11:$C$14,KKM!$F$11:$F$14),"")&amp;BIG!EE9</f>
        <v>Terampil dalam memahami cerita lisan sangat sederhana dengan bantuan gambar; Cukup terampil dalam memahami teks naratif bergambar sangat sederhana</v>
      </c>
    </row>
    <row r="10" spans="1:136" ht="47.25" x14ac:dyDescent="0.25">
      <c r="A10" s="2">
        <v>8</v>
      </c>
      <c r="B10" s="3" t="str">
        <f t="shared" ca="1" si="0"/>
        <v>HAYKAL ZAQUAN</v>
      </c>
      <c r="C10" s="3" t="str">
        <f t="shared" ca="1" si="0"/>
        <v>0085416711</v>
      </c>
      <c r="D10" s="4" t="s">
        <v>227</v>
      </c>
      <c r="E10" s="5">
        <v>75</v>
      </c>
      <c r="F10" s="5"/>
      <c r="G10" s="5"/>
      <c r="H10" s="5"/>
      <c r="I10" s="5"/>
      <c r="J10" s="4" t="s">
        <v>228</v>
      </c>
      <c r="K10" s="5">
        <v>75</v>
      </c>
      <c r="L10" s="5"/>
      <c r="M10" s="5"/>
      <c r="N10" s="5"/>
      <c r="O10" s="5"/>
      <c r="P10" s="4" t="s">
        <v>229</v>
      </c>
      <c r="Q10" s="5">
        <v>76</v>
      </c>
      <c r="R10" s="5"/>
      <c r="S10" s="5"/>
      <c r="T10" s="5"/>
      <c r="U10" s="5"/>
      <c r="V10" s="4" t="s">
        <v>230</v>
      </c>
      <c r="W10" s="5">
        <v>75</v>
      </c>
      <c r="X10" s="5"/>
      <c r="Y10" s="5"/>
      <c r="Z10" s="5"/>
      <c r="AA10" s="5" t="s">
        <v>163</v>
      </c>
      <c r="AB10" s="4" t="s">
        <v>231</v>
      </c>
      <c r="AC10" s="5"/>
      <c r="AD10" s="5"/>
      <c r="AE10" s="5"/>
      <c r="AF10" s="5">
        <v>77</v>
      </c>
      <c r="AG10" s="5" t="s">
        <v>163</v>
      </c>
      <c r="AH10" s="4" t="s">
        <v>232</v>
      </c>
      <c r="AI10" s="5"/>
      <c r="AJ10" s="5"/>
      <c r="AK10" s="5"/>
      <c r="AL10" s="5">
        <v>76</v>
      </c>
      <c r="AM10" s="5" t="s">
        <v>163</v>
      </c>
      <c r="AN10" s="6" t="s">
        <v>233</v>
      </c>
      <c r="AO10" s="5"/>
      <c r="AP10" s="5"/>
      <c r="AQ10" s="5"/>
      <c r="AR10" s="5">
        <v>75</v>
      </c>
      <c r="AS10" s="5"/>
      <c r="AT10" s="4" t="s">
        <v>234</v>
      </c>
      <c r="AU10" s="5"/>
      <c r="AV10" s="5"/>
      <c r="AW10" s="5"/>
      <c r="AX10" s="5">
        <v>75</v>
      </c>
      <c r="AY10" s="5"/>
      <c r="AZ10" s="4"/>
      <c r="BA10" s="5"/>
      <c r="BB10" s="5"/>
      <c r="BC10" s="5"/>
      <c r="BD10" s="5"/>
      <c r="BE10" s="5"/>
      <c r="BF10" s="4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6">
        <f t="shared" si="2"/>
        <v>75.25</v>
      </c>
      <c r="CQ10" s="10">
        <f t="shared" si="3"/>
        <v>75.25</v>
      </c>
      <c r="CR10" s="10" t="str">
        <f t="shared" si="1"/>
        <v/>
      </c>
      <c r="CS10" s="10" t="str">
        <f t="shared" si="1"/>
        <v/>
      </c>
      <c r="CT10" s="10">
        <f t="shared" si="1"/>
        <v>75.75</v>
      </c>
      <c r="CU10" s="10" t="str">
        <f t="shared" si="1"/>
        <v/>
      </c>
      <c r="CV10" s="21">
        <f t="shared" si="4"/>
        <v>75</v>
      </c>
      <c r="CW10" s="21">
        <f t="shared" si="5"/>
        <v>75</v>
      </c>
      <c r="CX10" s="22">
        <f t="shared" si="6"/>
        <v>76</v>
      </c>
      <c r="CY10" s="22">
        <f t="shared" si="7"/>
        <v>75</v>
      </c>
      <c r="CZ10" s="22" t="str">
        <f t="shared" si="8"/>
        <v/>
      </c>
      <c r="DA10" s="23" t="str">
        <f t="shared" si="9"/>
        <v/>
      </c>
      <c r="DB10" s="23" t="str">
        <f t="shared" si="10"/>
        <v/>
      </c>
      <c r="DC10" s="23" t="str">
        <f t="shared" si="11"/>
        <v/>
      </c>
      <c r="DD10" s="23" t="str">
        <f t="shared" si="12"/>
        <v/>
      </c>
      <c r="DE10" s="23" t="str">
        <f t="shared" si="13"/>
        <v/>
      </c>
      <c r="DF10" s="23" t="str">
        <f t="shared" si="14"/>
        <v/>
      </c>
      <c r="DG10" s="23" t="str">
        <f t="shared" si="15"/>
        <v/>
      </c>
      <c r="DH10" s="23" t="str">
        <f t="shared" si="16"/>
        <v/>
      </c>
      <c r="DI10" s="23" t="str">
        <f t="shared" si="17"/>
        <v/>
      </c>
      <c r="DJ10" s="23" t="str">
        <f t="shared" si="18"/>
        <v/>
      </c>
      <c r="DK10" s="23" t="str">
        <f t="shared" si="19"/>
        <v>membaca nyaring teks fungsional pendek sangat sederhana dengan ucapan dan intonasi yang tepat</v>
      </c>
      <c r="DL10" s="23" t="str">
        <f t="shared" si="20"/>
        <v>merespon instruksi dan informasi sangat sederhana baik dengan tindakanmaupun bahasa secara berterima di dalam dan luar kelas</v>
      </c>
      <c r="DM10" s="31" t="str">
        <f>IF(DK10="","",LOOKUP(MAX($CV10:$DJ10),KKM!$C$11:$C$14,KKM!$E$11:$E$14)&amp;" "&amp;BIG!DK10&amp;"; "&amp;LOOKUP(MIN(BIG!CV10:DJ10),KKM!$C$11:$C$14,KKM!$E$11:$E$14)&amp;" "&amp;BIG!DL10)</f>
        <v>Memiliki kemampuan yang cukup baik dalam  membaca nyaring teks fungsional pendek sangat sederhana dengan ucapan dan intonasi yang tepat; Memiliki kemampuan yang cukup baik dalam  merespon instruksi dan informasi sangat sederhana baik dengan tindakanmaupun bahasa secara berterima di dalam dan luar kelas</v>
      </c>
      <c r="DO10" s="9" t="str">
        <f t="shared" si="21"/>
        <v/>
      </c>
      <c r="DP10" s="9" t="str">
        <f t="shared" si="22"/>
        <v/>
      </c>
      <c r="DQ10" s="9" t="str">
        <f t="shared" si="23"/>
        <v/>
      </c>
      <c r="DR10" s="9" t="str">
        <f t="shared" si="24"/>
        <v/>
      </c>
      <c r="DS10" s="9">
        <f t="shared" si="25"/>
        <v>77</v>
      </c>
      <c r="DT10" s="9">
        <f t="shared" si="26"/>
        <v>76</v>
      </c>
      <c r="DU10" s="9">
        <f t="shared" si="27"/>
        <v>75</v>
      </c>
      <c r="DV10" s="9">
        <f t="shared" si="28"/>
        <v>75</v>
      </c>
      <c r="DW10" s="9" t="str">
        <f t="shared" si="29"/>
        <v/>
      </c>
      <c r="DX10" s="9" t="str">
        <f t="shared" si="30"/>
        <v/>
      </c>
      <c r="DY10" s="9" t="str">
        <f t="shared" si="31"/>
        <v/>
      </c>
      <c r="DZ10" s="9" t="str">
        <f t="shared" si="32"/>
        <v/>
      </c>
      <c r="EA10" s="9" t="str">
        <f t="shared" si="33"/>
        <v/>
      </c>
      <c r="EB10" s="9" t="str">
        <f t="shared" si="34"/>
        <v/>
      </c>
      <c r="EC10" s="9" t="str">
        <f t="shared" si="35"/>
        <v/>
      </c>
      <c r="ED10" s="9" t="str">
        <f t="shared" si="36"/>
        <v>memahami cerita lisan sangat sederhana dengan bantuan gambar</v>
      </c>
      <c r="EE10" s="9" t="str">
        <f t="shared" si="37"/>
        <v>memahami teks naratif bergambar sangat sederhana</v>
      </c>
      <c r="EF10" s="31" t="str">
        <f>IFERROR(LOOKUP(MAX($DO10:$EC10),KKM!$C$11:$C$14,KKM!$F$11:$F$14),"")&amp;BIG!ED10&amp;"; "&amp;IFERROR(LOOKUP(MIN($DO10:$EC10),KKM!$C$11:$C$14,KKM!$F$11:$F$14),"")&amp;BIG!EE10</f>
        <v>Cukup terampil dalam memahami cerita lisan sangat sederhana dengan bantuan gambar; Cukup terampil dalam memahami teks naratif bergambar sangat sederhana</v>
      </c>
    </row>
    <row r="11" spans="1:136" ht="47.25" x14ac:dyDescent="0.25">
      <c r="A11" s="2">
        <v>9</v>
      </c>
      <c r="B11" s="3" t="str">
        <f t="shared" ca="1" si="0"/>
        <v>LAILATUL ULYA MAULIDIA</v>
      </c>
      <c r="C11" s="3" t="str">
        <f t="shared" ca="1" si="0"/>
        <v>0093750930</v>
      </c>
      <c r="D11" s="4" t="s">
        <v>227</v>
      </c>
      <c r="E11" s="5">
        <v>75</v>
      </c>
      <c r="F11" s="5"/>
      <c r="G11" s="5"/>
      <c r="H11" s="5"/>
      <c r="I11" s="5"/>
      <c r="J11" s="4" t="s">
        <v>228</v>
      </c>
      <c r="K11" s="5">
        <v>76</v>
      </c>
      <c r="L11" s="5"/>
      <c r="M11" s="5"/>
      <c r="N11" s="5"/>
      <c r="O11" s="5"/>
      <c r="P11" s="4" t="s">
        <v>229</v>
      </c>
      <c r="Q11" s="5">
        <v>78</v>
      </c>
      <c r="R11" s="5"/>
      <c r="S11" s="5"/>
      <c r="T11" s="5"/>
      <c r="U11" s="5"/>
      <c r="V11" s="4" t="s">
        <v>230</v>
      </c>
      <c r="W11" s="5">
        <v>78</v>
      </c>
      <c r="X11" s="5"/>
      <c r="Y11" s="5"/>
      <c r="Z11" s="5"/>
      <c r="AA11" s="5" t="s">
        <v>163</v>
      </c>
      <c r="AB11" s="4" t="s">
        <v>231</v>
      </c>
      <c r="AC11" s="5"/>
      <c r="AD11" s="5"/>
      <c r="AE11" s="5"/>
      <c r="AF11" s="5">
        <v>77</v>
      </c>
      <c r="AG11" s="5" t="s">
        <v>163</v>
      </c>
      <c r="AH11" s="4" t="s">
        <v>232</v>
      </c>
      <c r="AI11" s="5"/>
      <c r="AJ11" s="5"/>
      <c r="AK11" s="5"/>
      <c r="AL11" s="5">
        <v>76</v>
      </c>
      <c r="AM11" s="5" t="s">
        <v>163</v>
      </c>
      <c r="AN11" s="6" t="s">
        <v>233</v>
      </c>
      <c r="AO11" s="5"/>
      <c r="AP11" s="5"/>
      <c r="AQ11" s="5"/>
      <c r="AR11" s="5">
        <v>75</v>
      </c>
      <c r="AS11" s="5"/>
      <c r="AT11" s="4" t="s">
        <v>234</v>
      </c>
      <c r="AU11" s="5"/>
      <c r="AV11" s="5"/>
      <c r="AW11" s="5"/>
      <c r="AX11" s="5">
        <v>75</v>
      </c>
      <c r="AY11" s="5"/>
      <c r="AZ11" s="4"/>
      <c r="BA11" s="5"/>
      <c r="BB11" s="5"/>
      <c r="BC11" s="5"/>
      <c r="BD11" s="5"/>
      <c r="BE11" s="5"/>
      <c r="BF11" s="4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6">
        <f t="shared" si="2"/>
        <v>76.75</v>
      </c>
      <c r="CQ11" s="10">
        <f t="shared" si="3"/>
        <v>76.75</v>
      </c>
      <c r="CR11" s="10" t="str">
        <f t="shared" si="1"/>
        <v/>
      </c>
      <c r="CS11" s="10" t="str">
        <f t="shared" si="1"/>
        <v/>
      </c>
      <c r="CT11" s="10">
        <f t="shared" si="1"/>
        <v>75.75</v>
      </c>
      <c r="CU11" s="10" t="str">
        <f t="shared" si="1"/>
        <v/>
      </c>
      <c r="CV11" s="21">
        <f t="shared" si="4"/>
        <v>75</v>
      </c>
      <c r="CW11" s="21">
        <f t="shared" si="5"/>
        <v>76</v>
      </c>
      <c r="CX11" s="22">
        <f t="shared" si="6"/>
        <v>78</v>
      </c>
      <c r="CY11" s="22">
        <f t="shared" si="7"/>
        <v>78</v>
      </c>
      <c r="CZ11" s="22" t="str">
        <f t="shared" si="8"/>
        <v/>
      </c>
      <c r="DA11" s="23" t="str">
        <f t="shared" si="9"/>
        <v/>
      </c>
      <c r="DB11" s="23" t="str">
        <f t="shared" si="10"/>
        <v/>
      </c>
      <c r="DC11" s="23" t="str">
        <f t="shared" si="11"/>
        <v/>
      </c>
      <c r="DD11" s="23" t="str">
        <f t="shared" si="12"/>
        <v/>
      </c>
      <c r="DE11" s="23" t="str">
        <f t="shared" si="13"/>
        <v/>
      </c>
      <c r="DF11" s="23" t="str">
        <f t="shared" si="14"/>
        <v/>
      </c>
      <c r="DG11" s="23" t="str">
        <f t="shared" si="15"/>
        <v/>
      </c>
      <c r="DH11" s="23" t="str">
        <f t="shared" si="16"/>
        <v/>
      </c>
      <c r="DI11" s="23" t="str">
        <f t="shared" si="17"/>
        <v/>
      </c>
      <c r="DJ11" s="23" t="str">
        <f t="shared" si="18"/>
        <v/>
      </c>
      <c r="DK11" s="23" t="str">
        <f t="shared" si="19"/>
        <v>membaca nyaring teks fungsional pendek sangat sederhana dengan ucapan dan intonasi yang tepat</v>
      </c>
      <c r="DL11" s="23" t="str">
        <f t="shared" si="20"/>
        <v>merespon instruksi dan informasi sangat sederhana baik dengan tindakanmaupun bahasa secara berterima di dalam dan luar kelas</v>
      </c>
      <c r="DM11" s="31" t="str">
        <f>IF(DK11="","",LOOKUP(MAX($CV11:$DJ11),KKM!$C$11:$C$14,KKM!$E$11:$E$14)&amp;" "&amp;BIG!DK11&amp;"; "&amp;LOOKUP(MIN(BIG!CV11:DJ11),KKM!$C$11:$C$14,KKM!$E$11:$E$14)&amp;" "&amp;BIG!DL11)</f>
        <v>Memiliki kemampuan yang cukup baik dalam  membaca nyaring teks fungsional pendek sangat sederhana dengan ucapan dan intonasi yang tepat; Memiliki kemampuan yang cukup baik dalam  merespon instruksi dan informasi sangat sederhana baik dengan tindakanmaupun bahasa secara berterima di dalam dan luar kelas</v>
      </c>
      <c r="DO11" s="9" t="str">
        <f t="shared" si="21"/>
        <v/>
      </c>
      <c r="DP11" s="9" t="str">
        <f t="shared" si="22"/>
        <v/>
      </c>
      <c r="DQ11" s="9" t="str">
        <f t="shared" si="23"/>
        <v/>
      </c>
      <c r="DR11" s="9" t="str">
        <f t="shared" si="24"/>
        <v/>
      </c>
      <c r="DS11" s="9">
        <f t="shared" si="25"/>
        <v>77</v>
      </c>
      <c r="DT11" s="9">
        <f t="shared" si="26"/>
        <v>76</v>
      </c>
      <c r="DU11" s="9">
        <f t="shared" si="27"/>
        <v>75</v>
      </c>
      <c r="DV11" s="9">
        <f t="shared" si="28"/>
        <v>75</v>
      </c>
      <c r="DW11" s="9" t="str">
        <f t="shared" si="29"/>
        <v/>
      </c>
      <c r="DX11" s="9" t="str">
        <f t="shared" si="30"/>
        <v/>
      </c>
      <c r="DY11" s="9" t="str">
        <f t="shared" si="31"/>
        <v/>
      </c>
      <c r="DZ11" s="9" t="str">
        <f t="shared" si="32"/>
        <v/>
      </c>
      <c r="EA11" s="9" t="str">
        <f t="shared" si="33"/>
        <v/>
      </c>
      <c r="EB11" s="9" t="str">
        <f t="shared" si="34"/>
        <v/>
      </c>
      <c r="EC11" s="9" t="str">
        <f t="shared" si="35"/>
        <v/>
      </c>
      <c r="ED11" s="9" t="str">
        <f t="shared" si="36"/>
        <v>memahami cerita lisan sangat sederhana dengan bantuan gambar</v>
      </c>
      <c r="EE11" s="9" t="str">
        <f t="shared" si="37"/>
        <v>memahami teks naratif bergambar sangat sederhana</v>
      </c>
      <c r="EF11" s="31" t="str">
        <f>IFERROR(LOOKUP(MAX($DO11:$EC11),KKM!$C$11:$C$14,KKM!$F$11:$F$14),"")&amp;BIG!ED11&amp;"; "&amp;IFERROR(LOOKUP(MIN($DO11:$EC11),KKM!$C$11:$C$14,KKM!$F$11:$F$14),"")&amp;BIG!EE11</f>
        <v>Cukup terampil dalam memahami cerita lisan sangat sederhana dengan bantuan gambar; Cukup terampil dalam memahami teks naratif bergambar sangat sederhana</v>
      </c>
    </row>
    <row r="12" spans="1:136" ht="47.25" x14ac:dyDescent="0.25">
      <c r="A12" s="2">
        <v>10</v>
      </c>
      <c r="B12" s="3" t="str">
        <f t="shared" ca="1" si="0"/>
        <v>M. ANDI PRAYOGA</v>
      </c>
      <c r="C12" s="3" t="str">
        <f t="shared" ca="1" si="0"/>
        <v>0083148349</v>
      </c>
      <c r="D12" s="4" t="s">
        <v>227</v>
      </c>
      <c r="E12" s="5">
        <v>75</v>
      </c>
      <c r="F12" s="5"/>
      <c r="G12" s="5"/>
      <c r="H12" s="5"/>
      <c r="I12" s="5"/>
      <c r="J12" s="4" t="s">
        <v>228</v>
      </c>
      <c r="K12" s="5">
        <v>75</v>
      </c>
      <c r="L12" s="5"/>
      <c r="M12" s="5"/>
      <c r="N12" s="5"/>
      <c r="O12" s="5"/>
      <c r="P12" s="4" t="s">
        <v>229</v>
      </c>
      <c r="Q12" s="5">
        <v>76</v>
      </c>
      <c r="R12" s="5"/>
      <c r="S12" s="5"/>
      <c r="T12" s="5"/>
      <c r="U12" s="5"/>
      <c r="V12" s="4" t="s">
        <v>230</v>
      </c>
      <c r="W12" s="5">
        <v>77</v>
      </c>
      <c r="X12" s="5"/>
      <c r="Y12" s="5"/>
      <c r="Z12" s="5"/>
      <c r="AA12" s="5" t="s">
        <v>163</v>
      </c>
      <c r="AB12" s="4" t="s">
        <v>231</v>
      </c>
      <c r="AC12" s="5"/>
      <c r="AD12" s="5"/>
      <c r="AE12" s="5"/>
      <c r="AF12" s="5">
        <v>77</v>
      </c>
      <c r="AG12" s="5" t="s">
        <v>163</v>
      </c>
      <c r="AH12" s="4" t="s">
        <v>232</v>
      </c>
      <c r="AI12" s="5"/>
      <c r="AJ12" s="5"/>
      <c r="AK12" s="5"/>
      <c r="AL12" s="5">
        <v>77</v>
      </c>
      <c r="AM12" s="5" t="s">
        <v>163</v>
      </c>
      <c r="AN12" s="6" t="s">
        <v>233</v>
      </c>
      <c r="AO12" s="5"/>
      <c r="AP12" s="5"/>
      <c r="AQ12" s="5"/>
      <c r="AR12" s="5">
        <v>75</v>
      </c>
      <c r="AS12" s="5"/>
      <c r="AT12" s="4" t="s">
        <v>234</v>
      </c>
      <c r="AU12" s="5"/>
      <c r="AV12" s="5"/>
      <c r="AW12" s="5"/>
      <c r="AX12" s="5">
        <v>75</v>
      </c>
      <c r="AY12" s="5"/>
      <c r="AZ12" s="4"/>
      <c r="BA12" s="5"/>
      <c r="BB12" s="5"/>
      <c r="BC12" s="5"/>
      <c r="BD12" s="5"/>
      <c r="BE12" s="5"/>
      <c r="BF12" s="4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6">
        <f t="shared" si="2"/>
        <v>75.75</v>
      </c>
      <c r="CQ12" s="10">
        <f t="shared" si="3"/>
        <v>75.75</v>
      </c>
      <c r="CR12" s="10" t="str">
        <f t="shared" si="1"/>
        <v/>
      </c>
      <c r="CS12" s="10" t="str">
        <f t="shared" si="1"/>
        <v/>
      </c>
      <c r="CT12" s="10">
        <f t="shared" si="1"/>
        <v>76</v>
      </c>
      <c r="CU12" s="10" t="str">
        <f t="shared" si="1"/>
        <v/>
      </c>
      <c r="CV12" s="21">
        <f t="shared" si="4"/>
        <v>75</v>
      </c>
      <c r="CW12" s="21">
        <f t="shared" si="5"/>
        <v>75</v>
      </c>
      <c r="CX12" s="22">
        <f t="shared" si="6"/>
        <v>76</v>
      </c>
      <c r="CY12" s="22">
        <f t="shared" si="7"/>
        <v>77</v>
      </c>
      <c r="CZ12" s="22" t="str">
        <f t="shared" si="8"/>
        <v/>
      </c>
      <c r="DA12" s="23" t="str">
        <f t="shared" si="9"/>
        <v/>
      </c>
      <c r="DB12" s="23" t="str">
        <f t="shared" si="10"/>
        <v/>
      </c>
      <c r="DC12" s="23" t="str">
        <f t="shared" si="11"/>
        <v/>
      </c>
      <c r="DD12" s="23" t="str">
        <f t="shared" si="12"/>
        <v/>
      </c>
      <c r="DE12" s="23" t="str">
        <f t="shared" si="13"/>
        <v/>
      </c>
      <c r="DF12" s="23" t="str">
        <f t="shared" si="14"/>
        <v/>
      </c>
      <c r="DG12" s="23" t="str">
        <f t="shared" si="15"/>
        <v/>
      </c>
      <c r="DH12" s="23" t="str">
        <f t="shared" si="16"/>
        <v/>
      </c>
      <c r="DI12" s="23" t="str">
        <f t="shared" si="17"/>
        <v/>
      </c>
      <c r="DJ12" s="23" t="str">
        <f t="shared" si="18"/>
        <v/>
      </c>
      <c r="DK12" s="23" t="str">
        <f t="shared" si="19"/>
        <v>menulis teks fungsional pendek sangat sederhana secara berterima dalm konteks sekitar peserta didik</v>
      </c>
      <c r="DL12" s="23" t="str">
        <f t="shared" si="20"/>
        <v>merespon instruksi dan informasi sangat sederhana baik dengan tindakanmaupun bahasa secara berterima di dalam dan luar kelas</v>
      </c>
      <c r="DM12" s="31" t="str">
        <f>IF(DK12="","",LOOKUP(MAX($CV12:$DJ12),KKM!$C$11:$C$14,KKM!$E$11:$E$14)&amp;" "&amp;BIG!DK12&amp;"; "&amp;LOOKUP(MIN(BIG!CV12:DJ12),KKM!$C$11:$C$14,KKM!$E$11:$E$14)&amp;" "&amp;BIG!DL12)</f>
        <v>Memiliki kemampuan yang cukup baik dalam  menulis teks fungsional pendek sangat sederhana secara berterima dalm konteks sekitar peserta didik; Memiliki kemampuan yang cukup baik dalam  merespon instruksi dan informasi sangat sederhana baik dengan tindakanmaupun bahasa secara berterima di dalam dan luar kelas</v>
      </c>
      <c r="DO12" s="9" t="str">
        <f t="shared" si="21"/>
        <v/>
      </c>
      <c r="DP12" s="9" t="str">
        <f t="shared" si="22"/>
        <v/>
      </c>
      <c r="DQ12" s="9" t="str">
        <f t="shared" si="23"/>
        <v/>
      </c>
      <c r="DR12" s="9" t="str">
        <f t="shared" si="24"/>
        <v/>
      </c>
      <c r="DS12" s="9">
        <f t="shared" si="25"/>
        <v>77</v>
      </c>
      <c r="DT12" s="9">
        <f t="shared" si="26"/>
        <v>77</v>
      </c>
      <c r="DU12" s="9">
        <f t="shared" si="27"/>
        <v>75</v>
      </c>
      <c r="DV12" s="9">
        <f t="shared" si="28"/>
        <v>75</v>
      </c>
      <c r="DW12" s="9" t="str">
        <f t="shared" si="29"/>
        <v/>
      </c>
      <c r="DX12" s="9" t="str">
        <f t="shared" si="30"/>
        <v/>
      </c>
      <c r="DY12" s="9" t="str">
        <f t="shared" si="31"/>
        <v/>
      </c>
      <c r="DZ12" s="9" t="str">
        <f t="shared" si="32"/>
        <v/>
      </c>
      <c r="EA12" s="9" t="str">
        <f t="shared" si="33"/>
        <v/>
      </c>
      <c r="EB12" s="9" t="str">
        <f t="shared" si="34"/>
        <v/>
      </c>
      <c r="EC12" s="9" t="str">
        <f t="shared" si="35"/>
        <v/>
      </c>
      <c r="ED12" s="9" t="str">
        <f t="shared" si="36"/>
        <v>memahami cerita lisan sangat sederhana dengan bantuan gambar</v>
      </c>
      <c r="EE12" s="9" t="str">
        <f t="shared" si="37"/>
        <v>memahami teks naratif bergambar sangat sederhana</v>
      </c>
      <c r="EF12" s="31" t="str">
        <f>IFERROR(LOOKUP(MAX($DO12:$EC12),KKM!$C$11:$C$14,KKM!$F$11:$F$14),"")&amp;BIG!ED12&amp;"; "&amp;IFERROR(LOOKUP(MIN($DO12:$EC12),KKM!$C$11:$C$14,KKM!$F$11:$F$14),"")&amp;BIG!EE12</f>
        <v>Cukup terampil dalam memahami cerita lisan sangat sederhana dengan bantuan gambar; Cukup terampil dalam memahami teks naratif bergambar sangat sederhana</v>
      </c>
    </row>
    <row r="13" spans="1:136" ht="47.25" x14ac:dyDescent="0.25">
      <c r="A13" s="2">
        <v>11</v>
      </c>
      <c r="B13" s="3" t="str">
        <f t="shared" ca="1" si="0"/>
        <v>MILIANA</v>
      </c>
      <c r="C13" s="3" t="str">
        <f t="shared" ca="1" si="0"/>
        <v>0091954462</v>
      </c>
      <c r="D13" s="4" t="s">
        <v>227</v>
      </c>
      <c r="E13" s="5">
        <v>86</v>
      </c>
      <c r="F13" s="5"/>
      <c r="G13" s="5"/>
      <c r="H13" s="5"/>
      <c r="I13" s="5"/>
      <c r="J13" s="4" t="s">
        <v>228</v>
      </c>
      <c r="K13" s="5">
        <v>85</v>
      </c>
      <c r="L13" s="5"/>
      <c r="M13" s="5"/>
      <c r="N13" s="5"/>
      <c r="O13" s="5"/>
      <c r="P13" s="4" t="s">
        <v>229</v>
      </c>
      <c r="Q13" s="5">
        <v>87</v>
      </c>
      <c r="R13" s="5"/>
      <c r="S13" s="5"/>
      <c r="T13" s="5"/>
      <c r="U13" s="5"/>
      <c r="V13" s="4" t="s">
        <v>230</v>
      </c>
      <c r="W13" s="5">
        <v>85</v>
      </c>
      <c r="X13" s="5"/>
      <c r="Y13" s="5"/>
      <c r="Z13" s="5"/>
      <c r="AA13" s="5" t="s">
        <v>163</v>
      </c>
      <c r="AB13" s="4" t="s">
        <v>231</v>
      </c>
      <c r="AC13" s="5"/>
      <c r="AD13" s="5"/>
      <c r="AE13" s="5"/>
      <c r="AF13" s="5">
        <v>86</v>
      </c>
      <c r="AG13" s="5" t="s">
        <v>163</v>
      </c>
      <c r="AH13" s="4" t="s">
        <v>232</v>
      </c>
      <c r="AI13" s="5"/>
      <c r="AJ13" s="5"/>
      <c r="AK13" s="5"/>
      <c r="AL13" s="5">
        <v>85</v>
      </c>
      <c r="AM13" s="5" t="s">
        <v>163</v>
      </c>
      <c r="AN13" s="6" t="s">
        <v>233</v>
      </c>
      <c r="AO13" s="5"/>
      <c r="AP13" s="5"/>
      <c r="AQ13" s="5"/>
      <c r="AR13" s="5">
        <v>85</v>
      </c>
      <c r="AS13" s="5"/>
      <c r="AT13" s="4" t="s">
        <v>234</v>
      </c>
      <c r="AU13" s="5"/>
      <c r="AV13" s="5"/>
      <c r="AW13" s="5"/>
      <c r="AX13" s="5">
        <v>79</v>
      </c>
      <c r="AY13" s="5"/>
      <c r="AZ13" s="4"/>
      <c r="BA13" s="5"/>
      <c r="BB13" s="5"/>
      <c r="BC13" s="5"/>
      <c r="BD13" s="5"/>
      <c r="BE13" s="5"/>
      <c r="BF13" s="4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6">
        <f t="shared" si="2"/>
        <v>85.75</v>
      </c>
      <c r="CQ13" s="10">
        <f t="shared" si="3"/>
        <v>85.75</v>
      </c>
      <c r="CR13" s="10" t="str">
        <f t="shared" si="1"/>
        <v/>
      </c>
      <c r="CS13" s="10" t="str">
        <f t="shared" si="1"/>
        <v/>
      </c>
      <c r="CT13" s="10">
        <f t="shared" si="1"/>
        <v>83.75</v>
      </c>
      <c r="CU13" s="10" t="str">
        <f t="shared" si="1"/>
        <v/>
      </c>
      <c r="CV13" s="21">
        <f t="shared" si="4"/>
        <v>86</v>
      </c>
      <c r="CW13" s="21">
        <f t="shared" si="5"/>
        <v>85</v>
      </c>
      <c r="CX13" s="22">
        <f t="shared" si="6"/>
        <v>87</v>
      </c>
      <c r="CY13" s="22">
        <f t="shared" si="7"/>
        <v>85</v>
      </c>
      <c r="CZ13" s="22" t="str">
        <f t="shared" si="8"/>
        <v/>
      </c>
      <c r="DA13" s="23" t="str">
        <f t="shared" si="9"/>
        <v/>
      </c>
      <c r="DB13" s="23" t="str">
        <f t="shared" si="10"/>
        <v/>
      </c>
      <c r="DC13" s="23" t="str">
        <f t="shared" si="11"/>
        <v/>
      </c>
      <c r="DD13" s="23" t="str">
        <f t="shared" si="12"/>
        <v/>
      </c>
      <c r="DE13" s="23" t="str">
        <f t="shared" si="13"/>
        <v/>
      </c>
      <c r="DF13" s="23" t="str">
        <f t="shared" si="14"/>
        <v/>
      </c>
      <c r="DG13" s="23" t="str">
        <f t="shared" si="15"/>
        <v/>
      </c>
      <c r="DH13" s="23" t="str">
        <f t="shared" si="16"/>
        <v/>
      </c>
      <c r="DI13" s="23" t="str">
        <f t="shared" si="17"/>
        <v/>
      </c>
      <c r="DJ13" s="23" t="str">
        <f t="shared" si="18"/>
        <v/>
      </c>
      <c r="DK13" s="23" t="str">
        <f t="shared" si="19"/>
        <v>membaca nyaring teks fungsional pendek sangat sederhana dengan ucapan dan intonasi yang tepat</v>
      </c>
      <c r="DL13" s="23" t="str">
        <f t="shared" si="20"/>
        <v>bercakap-cakap untuk menyertai tindakan secara yang melibatkan tindak tutur : memberi aba aba dan petunjuk</v>
      </c>
      <c r="DM13" s="31" t="str">
        <f>IF(DK13="","",LOOKUP(MAX($CV13:$DJ13),KKM!$C$11:$C$14,KKM!$E$11:$E$14)&amp;" "&amp;BIG!DK13&amp;"; "&amp;LOOKUP(MIN(BIG!CV13:DJ13),KKM!$C$11:$C$14,KKM!$E$11:$E$14)&amp;" "&amp;BIG!DL13)</f>
        <v>Memiliki kemampuan yang baik dalam  membaca nyaring teks fungsional pendek sangat sederhana dengan ucapan dan intonasi yang tepat; Memiliki kemampuan yang baik dalam  bercakap-cakap untuk menyertai tindakan secara yang melibatkan tindak tutur : memberi aba aba dan petunjuk</v>
      </c>
      <c r="DO13" s="9" t="str">
        <f t="shared" si="21"/>
        <v/>
      </c>
      <c r="DP13" s="9" t="str">
        <f t="shared" si="22"/>
        <v/>
      </c>
      <c r="DQ13" s="9" t="str">
        <f t="shared" si="23"/>
        <v/>
      </c>
      <c r="DR13" s="9" t="str">
        <f t="shared" si="24"/>
        <v/>
      </c>
      <c r="DS13" s="9">
        <f t="shared" si="25"/>
        <v>86</v>
      </c>
      <c r="DT13" s="9">
        <f t="shared" si="26"/>
        <v>85</v>
      </c>
      <c r="DU13" s="9">
        <f t="shared" si="27"/>
        <v>85</v>
      </c>
      <c r="DV13" s="9">
        <f t="shared" si="28"/>
        <v>79</v>
      </c>
      <c r="DW13" s="9" t="str">
        <f t="shared" si="29"/>
        <v/>
      </c>
      <c r="DX13" s="9" t="str">
        <f t="shared" si="30"/>
        <v/>
      </c>
      <c r="DY13" s="9" t="str">
        <f t="shared" si="31"/>
        <v/>
      </c>
      <c r="DZ13" s="9" t="str">
        <f t="shared" si="32"/>
        <v/>
      </c>
      <c r="EA13" s="9" t="str">
        <f t="shared" si="33"/>
        <v/>
      </c>
      <c r="EB13" s="9" t="str">
        <f t="shared" si="34"/>
        <v/>
      </c>
      <c r="EC13" s="9" t="str">
        <f t="shared" si="35"/>
        <v/>
      </c>
      <c r="ED13" s="9" t="str">
        <f t="shared" si="36"/>
        <v>memahami cerita lisan sangat sederhana dengan bantuan gambar</v>
      </c>
      <c r="EE13" s="9" t="str">
        <f t="shared" si="37"/>
        <v>menulis kartu kartu ucapan sederhana secara berterima</v>
      </c>
      <c r="EF13" s="31" t="str">
        <f>IFERROR(LOOKUP(MAX($DO13:$EC13),KKM!$C$11:$C$14,KKM!$F$11:$F$14),"")&amp;BIG!ED13&amp;"; "&amp;IFERROR(LOOKUP(MIN($DO13:$EC13),KKM!$C$11:$C$14,KKM!$F$11:$F$14),"")&amp;BIG!EE13</f>
        <v>Terampil dalam memahami cerita lisan sangat sederhana dengan bantuan gambar; Cukup terampil dalam menulis kartu kartu ucapan sederhana secara berterima</v>
      </c>
    </row>
    <row r="14" spans="1:136" ht="47.25" x14ac:dyDescent="0.25">
      <c r="A14" s="2">
        <v>12</v>
      </c>
      <c r="B14" s="3" t="str">
        <f t="shared" ca="1" si="0"/>
        <v>MUHAMMAD HAFIS</v>
      </c>
      <c r="C14" s="3" t="str">
        <f t="shared" ca="1" si="0"/>
        <v>0086427247</v>
      </c>
      <c r="D14" s="4" t="s">
        <v>227</v>
      </c>
      <c r="E14" s="5">
        <v>75</v>
      </c>
      <c r="F14" s="5"/>
      <c r="G14" s="5"/>
      <c r="H14" s="5"/>
      <c r="I14" s="5"/>
      <c r="J14" s="4" t="s">
        <v>228</v>
      </c>
      <c r="K14" s="5">
        <v>78</v>
      </c>
      <c r="L14" s="5"/>
      <c r="M14" s="5"/>
      <c r="N14" s="5"/>
      <c r="O14" s="5"/>
      <c r="P14" s="4" t="s">
        <v>229</v>
      </c>
      <c r="Q14" s="5">
        <v>76</v>
      </c>
      <c r="R14" s="5"/>
      <c r="S14" s="5"/>
      <c r="T14" s="5"/>
      <c r="U14" s="5"/>
      <c r="V14" s="4" t="s">
        <v>230</v>
      </c>
      <c r="W14" s="5">
        <v>75</v>
      </c>
      <c r="X14" s="5"/>
      <c r="Y14" s="5"/>
      <c r="Z14" s="5"/>
      <c r="AA14" s="5" t="s">
        <v>163</v>
      </c>
      <c r="AB14" s="4" t="s">
        <v>231</v>
      </c>
      <c r="AC14" s="5"/>
      <c r="AD14" s="5"/>
      <c r="AE14" s="5"/>
      <c r="AF14" s="5">
        <v>76</v>
      </c>
      <c r="AG14" s="5" t="s">
        <v>163</v>
      </c>
      <c r="AH14" s="4" t="s">
        <v>232</v>
      </c>
      <c r="AI14" s="5"/>
      <c r="AJ14" s="5"/>
      <c r="AK14" s="5"/>
      <c r="AL14" s="5">
        <v>76</v>
      </c>
      <c r="AM14" s="5" t="s">
        <v>163</v>
      </c>
      <c r="AN14" s="6" t="s">
        <v>233</v>
      </c>
      <c r="AO14" s="5"/>
      <c r="AP14" s="5"/>
      <c r="AQ14" s="5"/>
      <c r="AR14" s="5">
        <v>75</v>
      </c>
      <c r="AS14" s="5"/>
      <c r="AT14" s="4" t="s">
        <v>234</v>
      </c>
      <c r="AU14" s="5"/>
      <c r="AV14" s="5"/>
      <c r="AW14" s="5"/>
      <c r="AX14" s="5">
        <v>75</v>
      </c>
      <c r="AY14" s="5"/>
      <c r="AZ14" s="4"/>
      <c r="BA14" s="5"/>
      <c r="BB14" s="5"/>
      <c r="BC14" s="5"/>
      <c r="BD14" s="5"/>
      <c r="BE14" s="5"/>
      <c r="BF14" s="4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6">
        <f t="shared" si="2"/>
        <v>76</v>
      </c>
      <c r="CQ14" s="10">
        <f t="shared" si="3"/>
        <v>76</v>
      </c>
      <c r="CR14" s="10" t="str">
        <f t="shared" si="1"/>
        <v/>
      </c>
      <c r="CS14" s="10" t="str">
        <f t="shared" si="1"/>
        <v/>
      </c>
      <c r="CT14" s="10">
        <f t="shared" si="1"/>
        <v>75.5</v>
      </c>
      <c r="CU14" s="10" t="str">
        <f t="shared" si="1"/>
        <v/>
      </c>
      <c r="CV14" s="21">
        <f t="shared" si="4"/>
        <v>75</v>
      </c>
      <c r="CW14" s="21">
        <f t="shared" si="5"/>
        <v>78</v>
      </c>
      <c r="CX14" s="22">
        <f t="shared" si="6"/>
        <v>76</v>
      </c>
      <c r="CY14" s="22">
        <f t="shared" si="7"/>
        <v>75</v>
      </c>
      <c r="CZ14" s="22" t="str">
        <f t="shared" si="8"/>
        <v/>
      </c>
      <c r="DA14" s="23" t="str">
        <f t="shared" si="9"/>
        <v/>
      </c>
      <c r="DB14" s="23" t="str">
        <f t="shared" si="10"/>
        <v/>
      </c>
      <c r="DC14" s="23" t="str">
        <f t="shared" si="11"/>
        <v/>
      </c>
      <c r="DD14" s="23" t="str">
        <f t="shared" si="12"/>
        <v/>
      </c>
      <c r="DE14" s="23" t="str">
        <f t="shared" si="13"/>
        <v/>
      </c>
      <c r="DF14" s="23" t="str">
        <f t="shared" si="14"/>
        <v/>
      </c>
      <c r="DG14" s="23" t="str">
        <f t="shared" si="15"/>
        <v/>
      </c>
      <c r="DH14" s="23" t="str">
        <f t="shared" si="16"/>
        <v/>
      </c>
      <c r="DI14" s="23" t="str">
        <f t="shared" si="17"/>
        <v/>
      </c>
      <c r="DJ14" s="23" t="str">
        <f t="shared" si="18"/>
        <v/>
      </c>
      <c r="DK14" s="23" t="str">
        <f t="shared" si="19"/>
        <v>bercakap-cakap untuk menyertai tindakan secara yang melibatkan tindak tutur : memberi aba aba dan petunjuk</v>
      </c>
      <c r="DL14" s="23" t="str">
        <f t="shared" si="20"/>
        <v>merespon instruksi dan informasi sangat sederhana baik dengan tindakanmaupun bahasa secara berterima di dalam dan luar kelas</v>
      </c>
      <c r="DM14" s="31" t="str">
        <f>IF(DK14="","",LOOKUP(MAX($CV14:$DJ14),KKM!$C$11:$C$14,KKM!$E$11:$E$14)&amp;" "&amp;BIG!DK14&amp;"; "&amp;LOOKUP(MIN(BIG!CV14:DJ14),KKM!$C$11:$C$14,KKM!$E$11:$E$14)&amp;" "&amp;BIG!DL14)</f>
        <v>Memiliki kemampuan yang cukup baik dalam  bercakap-cakap untuk menyertai tindakan secara yang melibatkan tindak tutur : memberi aba aba dan petunjuk; Memiliki kemampuan yang cukup baik dalam  merespon instruksi dan informasi sangat sederhana baik dengan tindakanmaupun bahasa secara berterima di dalam dan luar kelas</v>
      </c>
      <c r="DO14" s="9" t="str">
        <f t="shared" si="21"/>
        <v/>
      </c>
      <c r="DP14" s="9" t="str">
        <f t="shared" si="22"/>
        <v/>
      </c>
      <c r="DQ14" s="9" t="str">
        <f t="shared" si="23"/>
        <v/>
      </c>
      <c r="DR14" s="9" t="str">
        <f t="shared" si="24"/>
        <v/>
      </c>
      <c r="DS14" s="9">
        <f t="shared" si="25"/>
        <v>76</v>
      </c>
      <c r="DT14" s="9">
        <f t="shared" si="26"/>
        <v>76</v>
      </c>
      <c r="DU14" s="9">
        <f t="shared" si="27"/>
        <v>75</v>
      </c>
      <c r="DV14" s="9">
        <f t="shared" si="28"/>
        <v>75</v>
      </c>
      <c r="DW14" s="9" t="str">
        <f t="shared" si="29"/>
        <v/>
      </c>
      <c r="DX14" s="9" t="str">
        <f t="shared" si="30"/>
        <v/>
      </c>
      <c r="DY14" s="9" t="str">
        <f t="shared" si="31"/>
        <v/>
      </c>
      <c r="DZ14" s="9" t="str">
        <f t="shared" si="32"/>
        <v/>
      </c>
      <c r="EA14" s="9" t="str">
        <f t="shared" si="33"/>
        <v/>
      </c>
      <c r="EB14" s="9" t="str">
        <f t="shared" si="34"/>
        <v/>
      </c>
      <c r="EC14" s="9" t="str">
        <f t="shared" si="35"/>
        <v/>
      </c>
      <c r="ED14" s="9" t="str">
        <f t="shared" si="36"/>
        <v>memahami cerita lisan sangat sederhana dengan bantuan gambar</v>
      </c>
      <c r="EE14" s="9" t="str">
        <f t="shared" si="37"/>
        <v>memahami teks naratif bergambar sangat sederhana</v>
      </c>
      <c r="EF14" s="31" t="str">
        <f>IFERROR(LOOKUP(MAX($DO14:$EC14),KKM!$C$11:$C$14,KKM!$F$11:$F$14),"")&amp;BIG!ED14&amp;"; "&amp;IFERROR(LOOKUP(MIN($DO14:$EC14),KKM!$C$11:$C$14,KKM!$F$11:$F$14),"")&amp;BIG!EE14</f>
        <v>Cukup terampil dalam memahami cerita lisan sangat sederhana dengan bantuan gambar; Cukup terampil dalam memahami teks naratif bergambar sangat sederhana</v>
      </c>
    </row>
    <row r="15" spans="1:136" ht="47.25" x14ac:dyDescent="0.25">
      <c r="A15" s="2">
        <v>13</v>
      </c>
      <c r="B15" s="3" t="str">
        <f t="shared" ca="1" si="0"/>
        <v>MUHAMMAD NIZAM</v>
      </c>
      <c r="C15" s="3" t="str">
        <f t="shared" ca="1" si="0"/>
        <v>0072115185</v>
      </c>
      <c r="D15" s="4" t="s">
        <v>227</v>
      </c>
      <c r="E15" s="5">
        <v>74</v>
      </c>
      <c r="F15" s="5"/>
      <c r="G15" s="5"/>
      <c r="H15" s="5"/>
      <c r="I15" s="5"/>
      <c r="J15" s="4" t="s">
        <v>228</v>
      </c>
      <c r="K15" s="5">
        <v>75</v>
      </c>
      <c r="L15" s="5"/>
      <c r="M15" s="5"/>
      <c r="N15" s="5"/>
      <c r="O15" s="5"/>
      <c r="P15" s="4" t="s">
        <v>229</v>
      </c>
      <c r="Q15" s="5">
        <v>75</v>
      </c>
      <c r="R15" s="5"/>
      <c r="S15" s="5"/>
      <c r="T15" s="5"/>
      <c r="U15" s="5"/>
      <c r="V15" s="4" t="s">
        <v>230</v>
      </c>
      <c r="W15" s="5">
        <v>76</v>
      </c>
      <c r="X15" s="5"/>
      <c r="Y15" s="5"/>
      <c r="Z15" s="5"/>
      <c r="AA15" s="5" t="s">
        <v>163</v>
      </c>
      <c r="AB15" s="4" t="s">
        <v>231</v>
      </c>
      <c r="AC15" s="5"/>
      <c r="AD15" s="5"/>
      <c r="AE15" s="5"/>
      <c r="AF15" s="5">
        <v>76</v>
      </c>
      <c r="AG15" s="5" t="s">
        <v>163</v>
      </c>
      <c r="AH15" s="4" t="s">
        <v>232</v>
      </c>
      <c r="AI15" s="5"/>
      <c r="AJ15" s="5"/>
      <c r="AK15" s="5"/>
      <c r="AL15" s="5">
        <v>76</v>
      </c>
      <c r="AM15" s="5" t="s">
        <v>163</v>
      </c>
      <c r="AN15" s="6" t="s">
        <v>233</v>
      </c>
      <c r="AO15" s="5"/>
      <c r="AP15" s="5"/>
      <c r="AQ15" s="5"/>
      <c r="AR15" s="5">
        <v>75</v>
      </c>
      <c r="AS15" s="5"/>
      <c r="AT15" s="4" t="s">
        <v>234</v>
      </c>
      <c r="AU15" s="5"/>
      <c r="AV15" s="5"/>
      <c r="AW15" s="5"/>
      <c r="AX15" s="5">
        <v>75</v>
      </c>
      <c r="AY15" s="5"/>
      <c r="AZ15" s="4"/>
      <c r="BA15" s="5"/>
      <c r="BB15" s="5"/>
      <c r="BC15" s="5"/>
      <c r="BD15" s="5"/>
      <c r="BE15" s="5"/>
      <c r="BF15" s="4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6">
        <f t="shared" si="2"/>
        <v>75</v>
      </c>
      <c r="CQ15" s="10">
        <f t="shared" si="3"/>
        <v>75</v>
      </c>
      <c r="CR15" s="10" t="str">
        <f t="shared" si="1"/>
        <v/>
      </c>
      <c r="CS15" s="10" t="str">
        <f t="shared" si="1"/>
        <v/>
      </c>
      <c r="CT15" s="10">
        <f t="shared" si="1"/>
        <v>75.5</v>
      </c>
      <c r="CU15" s="10" t="str">
        <f t="shared" si="1"/>
        <v/>
      </c>
      <c r="CV15" s="21">
        <f t="shared" si="4"/>
        <v>74</v>
      </c>
      <c r="CW15" s="21">
        <f t="shared" si="5"/>
        <v>75</v>
      </c>
      <c r="CX15" s="22">
        <f t="shared" si="6"/>
        <v>75</v>
      </c>
      <c r="CY15" s="22">
        <f t="shared" si="7"/>
        <v>76</v>
      </c>
      <c r="CZ15" s="22" t="str">
        <f t="shared" si="8"/>
        <v/>
      </c>
      <c r="DA15" s="23" t="str">
        <f t="shared" si="9"/>
        <v/>
      </c>
      <c r="DB15" s="23" t="str">
        <f t="shared" si="10"/>
        <v/>
      </c>
      <c r="DC15" s="23" t="str">
        <f t="shared" si="11"/>
        <v/>
      </c>
      <c r="DD15" s="23" t="str">
        <f t="shared" si="12"/>
        <v/>
      </c>
      <c r="DE15" s="23" t="str">
        <f t="shared" si="13"/>
        <v/>
      </c>
      <c r="DF15" s="23" t="str">
        <f t="shared" si="14"/>
        <v/>
      </c>
      <c r="DG15" s="23" t="str">
        <f t="shared" si="15"/>
        <v/>
      </c>
      <c r="DH15" s="23" t="str">
        <f t="shared" si="16"/>
        <v/>
      </c>
      <c r="DI15" s="23" t="str">
        <f t="shared" si="17"/>
        <v/>
      </c>
      <c r="DJ15" s="23" t="str">
        <f t="shared" si="18"/>
        <v/>
      </c>
      <c r="DK15" s="23" t="str">
        <f t="shared" si="19"/>
        <v>menulis teks fungsional pendek sangat sederhana secara berterima dalm konteks sekitar peserta didik</v>
      </c>
      <c r="DL15" s="23" t="str">
        <f t="shared" si="20"/>
        <v>merespon instruksi dan informasi sangat sederhana baik dengan tindakanmaupun bahasa secara berterima di dalam dan luar kelas</v>
      </c>
      <c r="DM15" s="31" t="str">
        <f>IF(DK15="","",LOOKUP(MAX($CV15:$DJ15),KKM!$C$11:$C$14,KKM!$E$11:$E$14)&amp;" "&amp;BIG!DK15&amp;"; "&amp;LOOKUP(MIN(BIG!CV15:DJ15),KKM!$C$11:$C$14,KKM!$E$11:$E$14)&amp;" "&amp;BIG!DL15)</f>
        <v>Memiliki kemampuan yang cukup baik dalam  menulis teks fungsional pendek sangat sederhana secara berterima dalm konteks sekitar peserta didik; Memiliki kemampuan yang cukup baik dalam  merespon instruksi dan informasi sangat sederhana baik dengan tindakanmaupun bahasa secara berterima di dalam dan luar kelas</v>
      </c>
      <c r="DO15" s="9" t="str">
        <f t="shared" si="21"/>
        <v/>
      </c>
      <c r="DP15" s="9" t="str">
        <f t="shared" si="22"/>
        <v/>
      </c>
      <c r="DQ15" s="9" t="str">
        <f t="shared" si="23"/>
        <v/>
      </c>
      <c r="DR15" s="9" t="str">
        <f t="shared" si="24"/>
        <v/>
      </c>
      <c r="DS15" s="9">
        <f t="shared" si="25"/>
        <v>76</v>
      </c>
      <c r="DT15" s="9">
        <f t="shared" si="26"/>
        <v>76</v>
      </c>
      <c r="DU15" s="9">
        <f t="shared" si="27"/>
        <v>75</v>
      </c>
      <c r="DV15" s="9">
        <f t="shared" si="28"/>
        <v>75</v>
      </c>
      <c r="DW15" s="9" t="str">
        <f t="shared" si="29"/>
        <v/>
      </c>
      <c r="DX15" s="9" t="str">
        <f t="shared" si="30"/>
        <v/>
      </c>
      <c r="DY15" s="9" t="str">
        <f t="shared" si="31"/>
        <v/>
      </c>
      <c r="DZ15" s="9" t="str">
        <f t="shared" si="32"/>
        <v/>
      </c>
      <c r="EA15" s="9" t="str">
        <f t="shared" si="33"/>
        <v/>
      </c>
      <c r="EB15" s="9" t="str">
        <f t="shared" si="34"/>
        <v/>
      </c>
      <c r="EC15" s="9" t="str">
        <f t="shared" si="35"/>
        <v/>
      </c>
      <c r="ED15" s="9" t="str">
        <f t="shared" si="36"/>
        <v>memahami cerita lisan sangat sederhana dengan bantuan gambar</v>
      </c>
      <c r="EE15" s="9" t="str">
        <f t="shared" si="37"/>
        <v>memahami teks naratif bergambar sangat sederhana</v>
      </c>
      <c r="EF15" s="31" t="str">
        <f>IFERROR(LOOKUP(MAX($DO15:$EC15),KKM!$C$11:$C$14,KKM!$F$11:$F$14),"")&amp;BIG!ED15&amp;"; "&amp;IFERROR(LOOKUP(MIN($DO15:$EC15),KKM!$C$11:$C$14,KKM!$F$11:$F$14),"")&amp;BIG!EE15</f>
        <v>Cukup terampil dalam memahami cerita lisan sangat sederhana dengan bantuan gambar; Cukup terampil dalam memahami teks naratif bergambar sangat sederhana</v>
      </c>
    </row>
    <row r="16" spans="1:136" ht="47.25" x14ac:dyDescent="0.25">
      <c r="A16" s="2">
        <v>14</v>
      </c>
      <c r="B16" s="3" t="str">
        <f t="shared" ca="1" si="0"/>
        <v>MUHAMMAD RAMADANI</v>
      </c>
      <c r="C16" s="3" t="str">
        <f t="shared" ca="1" si="0"/>
        <v>0071550749</v>
      </c>
      <c r="D16" s="4" t="s">
        <v>227</v>
      </c>
      <c r="E16" s="5">
        <v>80</v>
      </c>
      <c r="F16" s="5"/>
      <c r="G16" s="5"/>
      <c r="H16" s="5"/>
      <c r="I16" s="5"/>
      <c r="J16" s="4" t="s">
        <v>228</v>
      </c>
      <c r="K16" s="5">
        <v>78</v>
      </c>
      <c r="L16" s="5"/>
      <c r="M16" s="5"/>
      <c r="N16" s="5"/>
      <c r="O16" s="5"/>
      <c r="P16" s="4" t="s">
        <v>229</v>
      </c>
      <c r="Q16" s="5">
        <v>80</v>
      </c>
      <c r="R16" s="5"/>
      <c r="S16" s="5"/>
      <c r="T16" s="5"/>
      <c r="U16" s="5"/>
      <c r="V16" s="4" t="s">
        <v>230</v>
      </c>
      <c r="W16" s="5">
        <v>80</v>
      </c>
      <c r="X16" s="5"/>
      <c r="Y16" s="5"/>
      <c r="Z16" s="5"/>
      <c r="AA16" s="5" t="s">
        <v>163</v>
      </c>
      <c r="AB16" s="4" t="s">
        <v>231</v>
      </c>
      <c r="AC16" s="5"/>
      <c r="AD16" s="5"/>
      <c r="AE16" s="5"/>
      <c r="AF16" s="5">
        <v>79</v>
      </c>
      <c r="AG16" s="5" t="s">
        <v>163</v>
      </c>
      <c r="AH16" s="4" t="s">
        <v>232</v>
      </c>
      <c r="AI16" s="5"/>
      <c r="AJ16" s="5"/>
      <c r="AK16" s="5"/>
      <c r="AL16" s="5">
        <v>80</v>
      </c>
      <c r="AM16" s="5" t="s">
        <v>163</v>
      </c>
      <c r="AN16" s="6" t="s">
        <v>233</v>
      </c>
      <c r="AO16" s="5"/>
      <c r="AP16" s="5"/>
      <c r="AQ16" s="5"/>
      <c r="AR16" s="5">
        <v>79</v>
      </c>
      <c r="AS16" s="5"/>
      <c r="AT16" s="4" t="s">
        <v>234</v>
      </c>
      <c r="AU16" s="5"/>
      <c r="AV16" s="5"/>
      <c r="AW16" s="5"/>
      <c r="AX16" s="5">
        <v>80</v>
      </c>
      <c r="AY16" s="5"/>
      <c r="AZ16" s="4"/>
      <c r="BA16" s="5"/>
      <c r="BB16" s="5"/>
      <c r="BC16" s="5"/>
      <c r="BD16" s="5"/>
      <c r="BE16" s="5"/>
      <c r="BF16" s="4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6">
        <f t="shared" si="2"/>
        <v>79.5</v>
      </c>
      <c r="CQ16" s="10">
        <f t="shared" si="3"/>
        <v>79.5</v>
      </c>
      <c r="CR16" s="10" t="str">
        <f t="shared" si="1"/>
        <v/>
      </c>
      <c r="CS16" s="10" t="str">
        <f t="shared" si="1"/>
        <v/>
      </c>
      <c r="CT16" s="10">
        <f t="shared" si="1"/>
        <v>79.5</v>
      </c>
      <c r="CU16" s="10" t="str">
        <f t="shared" si="1"/>
        <v/>
      </c>
      <c r="CV16" s="21">
        <f t="shared" si="4"/>
        <v>80</v>
      </c>
      <c r="CW16" s="21">
        <f t="shared" si="5"/>
        <v>78</v>
      </c>
      <c r="CX16" s="22">
        <f t="shared" si="6"/>
        <v>80</v>
      </c>
      <c r="CY16" s="22">
        <f t="shared" si="7"/>
        <v>80</v>
      </c>
      <c r="CZ16" s="22" t="str">
        <f t="shared" si="8"/>
        <v/>
      </c>
      <c r="DA16" s="23" t="str">
        <f t="shared" si="9"/>
        <v/>
      </c>
      <c r="DB16" s="23" t="str">
        <f t="shared" si="10"/>
        <v/>
      </c>
      <c r="DC16" s="23" t="str">
        <f t="shared" si="11"/>
        <v/>
      </c>
      <c r="DD16" s="23" t="str">
        <f t="shared" si="12"/>
        <v/>
      </c>
      <c r="DE16" s="23" t="str">
        <f t="shared" si="13"/>
        <v/>
      </c>
      <c r="DF16" s="23" t="str">
        <f t="shared" si="14"/>
        <v/>
      </c>
      <c r="DG16" s="23" t="str">
        <f t="shared" si="15"/>
        <v/>
      </c>
      <c r="DH16" s="23" t="str">
        <f t="shared" si="16"/>
        <v/>
      </c>
      <c r="DI16" s="23" t="str">
        <f t="shared" si="17"/>
        <v/>
      </c>
      <c r="DJ16" s="23" t="str">
        <f t="shared" si="18"/>
        <v/>
      </c>
      <c r="DK16" s="23" t="str">
        <f t="shared" si="19"/>
        <v>merespon instruksi dan informasi sangat sederhana baik dengan tindakanmaupun bahasa secara berterima di dalam dan luar kelas</v>
      </c>
      <c r="DL16" s="23" t="str">
        <f t="shared" si="20"/>
        <v>bercakap-cakap untuk menyertai tindakan secara yang melibatkan tindak tutur : memberi aba aba dan petunjuk</v>
      </c>
      <c r="DM16" s="31" t="str">
        <f>IF(DK16="","",LOOKUP(MAX($CV16:$DJ16),KKM!$C$11:$C$14,KKM!$E$11:$E$14)&amp;" "&amp;BIG!DK16&amp;"; "&amp;LOOKUP(MIN(BIG!CV16:DJ16),KKM!$C$11:$C$14,KKM!$E$11:$E$14)&amp;" "&amp;BIG!DL16)</f>
        <v>Memiliki kemampuan yang baik dalam  merespon instruksi dan informasi sangat sederhana baik dengan tindakanmaupun bahasa secara berterima di dalam dan luar kelas; Memiliki kemampuan yang cukup baik dalam  bercakap-cakap untuk menyertai tindakan secara yang melibatkan tindak tutur : memberi aba aba dan petunjuk</v>
      </c>
      <c r="DO16" s="9" t="str">
        <f t="shared" si="21"/>
        <v/>
      </c>
      <c r="DP16" s="9" t="str">
        <f t="shared" si="22"/>
        <v/>
      </c>
      <c r="DQ16" s="9" t="str">
        <f t="shared" si="23"/>
        <v/>
      </c>
      <c r="DR16" s="9" t="str">
        <f t="shared" si="24"/>
        <v/>
      </c>
      <c r="DS16" s="9">
        <f t="shared" si="25"/>
        <v>79</v>
      </c>
      <c r="DT16" s="9">
        <f t="shared" si="26"/>
        <v>80</v>
      </c>
      <c r="DU16" s="9">
        <f t="shared" si="27"/>
        <v>79</v>
      </c>
      <c r="DV16" s="9">
        <f t="shared" si="28"/>
        <v>80</v>
      </c>
      <c r="DW16" s="9" t="str">
        <f t="shared" si="29"/>
        <v/>
      </c>
      <c r="DX16" s="9" t="str">
        <f t="shared" si="30"/>
        <v/>
      </c>
      <c r="DY16" s="9" t="str">
        <f t="shared" si="31"/>
        <v/>
      </c>
      <c r="DZ16" s="9" t="str">
        <f t="shared" si="32"/>
        <v/>
      </c>
      <c r="EA16" s="9" t="str">
        <f t="shared" si="33"/>
        <v/>
      </c>
      <c r="EB16" s="9" t="str">
        <f t="shared" si="34"/>
        <v/>
      </c>
      <c r="EC16" s="9" t="str">
        <f t="shared" si="35"/>
        <v/>
      </c>
      <c r="ED16" s="9" t="str">
        <f t="shared" si="36"/>
        <v>mengunkapkan kesantunan secara berterima yang melibatkan ungkapan : would you please...., dan may i</v>
      </c>
      <c r="EE16" s="9" t="str">
        <f t="shared" si="37"/>
        <v>memahami cerita lisan sangat sederhana dengan bantuan gambar</v>
      </c>
      <c r="EF16" s="31" t="str">
        <f>IFERROR(LOOKUP(MAX($DO16:$EC16),KKM!$C$11:$C$14,KKM!$F$11:$F$14),"")&amp;BIG!ED16&amp;"; "&amp;IFERROR(LOOKUP(MIN($DO16:$EC16),KKM!$C$11:$C$14,KKM!$F$11:$F$14),"")&amp;BIG!EE16</f>
        <v>Terampil dalam mengunkapkan kesantunan secara berterima yang melibatkan ungkapan : would you please...., dan may i; Cukup terampil dalam memahami cerita lisan sangat sederhana dengan bantuan gambar</v>
      </c>
    </row>
    <row r="17" spans="1:136" ht="47.25" x14ac:dyDescent="0.25">
      <c r="A17" s="2">
        <v>15</v>
      </c>
      <c r="B17" s="3" t="str">
        <f t="shared" ca="1" si="0"/>
        <v>MUHAMMAD REVALISA AKBAR</v>
      </c>
      <c r="C17" s="3" t="str">
        <f t="shared" ca="1" si="0"/>
        <v>0087069179</v>
      </c>
      <c r="D17" s="4" t="s">
        <v>227</v>
      </c>
      <c r="E17" s="5">
        <v>75</v>
      </c>
      <c r="F17" s="5"/>
      <c r="G17" s="5"/>
      <c r="H17" s="5"/>
      <c r="I17" s="5"/>
      <c r="J17" s="4" t="s">
        <v>228</v>
      </c>
      <c r="K17" s="5">
        <v>78</v>
      </c>
      <c r="L17" s="5"/>
      <c r="M17" s="5"/>
      <c r="N17" s="5"/>
      <c r="O17" s="5"/>
      <c r="P17" s="4" t="s">
        <v>229</v>
      </c>
      <c r="Q17" s="5">
        <v>77</v>
      </c>
      <c r="R17" s="5"/>
      <c r="S17" s="5"/>
      <c r="T17" s="5"/>
      <c r="U17" s="5"/>
      <c r="V17" s="4" t="s">
        <v>230</v>
      </c>
      <c r="W17" s="5">
        <v>77</v>
      </c>
      <c r="X17" s="5"/>
      <c r="Y17" s="5"/>
      <c r="Z17" s="5"/>
      <c r="AA17" s="5" t="s">
        <v>163</v>
      </c>
      <c r="AB17" s="4" t="s">
        <v>231</v>
      </c>
      <c r="AC17" s="5"/>
      <c r="AD17" s="5"/>
      <c r="AE17" s="5"/>
      <c r="AF17" s="5">
        <v>76</v>
      </c>
      <c r="AG17" s="5" t="s">
        <v>163</v>
      </c>
      <c r="AH17" s="4" t="s">
        <v>232</v>
      </c>
      <c r="AI17" s="5"/>
      <c r="AJ17" s="5"/>
      <c r="AK17" s="5"/>
      <c r="AL17" s="5">
        <v>76</v>
      </c>
      <c r="AM17" s="5" t="s">
        <v>163</v>
      </c>
      <c r="AN17" s="6" t="s">
        <v>233</v>
      </c>
      <c r="AO17" s="5"/>
      <c r="AP17" s="5"/>
      <c r="AQ17" s="5"/>
      <c r="AR17" s="5">
        <v>75</v>
      </c>
      <c r="AS17" s="5"/>
      <c r="AT17" s="4" t="s">
        <v>234</v>
      </c>
      <c r="AU17" s="5"/>
      <c r="AV17" s="5"/>
      <c r="AW17" s="5"/>
      <c r="AX17" s="5">
        <v>75</v>
      </c>
      <c r="AY17" s="5"/>
      <c r="AZ17" s="4"/>
      <c r="BA17" s="5"/>
      <c r="BB17" s="5"/>
      <c r="BC17" s="5"/>
      <c r="BD17" s="5"/>
      <c r="BE17" s="5"/>
      <c r="BF17" s="4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6">
        <f t="shared" si="2"/>
        <v>76.75</v>
      </c>
      <c r="CQ17" s="10">
        <f t="shared" si="3"/>
        <v>76.75</v>
      </c>
      <c r="CR17" s="10" t="str">
        <f t="shared" si="1"/>
        <v/>
      </c>
      <c r="CS17" s="10" t="str">
        <f t="shared" si="1"/>
        <v/>
      </c>
      <c r="CT17" s="10">
        <f t="shared" si="1"/>
        <v>75.5</v>
      </c>
      <c r="CU17" s="10" t="str">
        <f t="shared" si="1"/>
        <v/>
      </c>
      <c r="CV17" s="21">
        <f t="shared" si="4"/>
        <v>75</v>
      </c>
      <c r="CW17" s="21">
        <f t="shared" si="5"/>
        <v>78</v>
      </c>
      <c r="CX17" s="22">
        <f t="shared" si="6"/>
        <v>77</v>
      </c>
      <c r="CY17" s="22">
        <f t="shared" si="7"/>
        <v>77</v>
      </c>
      <c r="CZ17" s="22" t="str">
        <f t="shared" si="8"/>
        <v/>
      </c>
      <c r="DA17" s="23" t="str">
        <f t="shared" si="9"/>
        <v/>
      </c>
      <c r="DB17" s="23" t="str">
        <f t="shared" si="10"/>
        <v/>
      </c>
      <c r="DC17" s="23" t="str">
        <f t="shared" si="11"/>
        <v/>
      </c>
      <c r="DD17" s="23" t="str">
        <f t="shared" si="12"/>
        <v/>
      </c>
      <c r="DE17" s="23" t="str">
        <f t="shared" si="13"/>
        <v/>
      </c>
      <c r="DF17" s="23" t="str">
        <f t="shared" si="14"/>
        <v/>
      </c>
      <c r="DG17" s="23" t="str">
        <f t="shared" si="15"/>
        <v/>
      </c>
      <c r="DH17" s="23" t="str">
        <f t="shared" si="16"/>
        <v/>
      </c>
      <c r="DI17" s="23" t="str">
        <f t="shared" si="17"/>
        <v/>
      </c>
      <c r="DJ17" s="23" t="str">
        <f t="shared" si="18"/>
        <v/>
      </c>
      <c r="DK17" s="23" t="str">
        <f t="shared" si="19"/>
        <v>bercakap-cakap untuk menyertai tindakan secara yang melibatkan tindak tutur : memberi aba aba dan petunjuk</v>
      </c>
      <c r="DL17" s="23" t="str">
        <f t="shared" si="20"/>
        <v>merespon instruksi dan informasi sangat sederhana baik dengan tindakanmaupun bahasa secara berterima di dalam dan luar kelas</v>
      </c>
      <c r="DM17" s="31" t="str">
        <f>IF(DK17="","",LOOKUP(MAX($CV17:$DJ17),KKM!$C$11:$C$14,KKM!$E$11:$E$14)&amp;" "&amp;BIG!DK17&amp;"; "&amp;LOOKUP(MIN(BIG!CV17:DJ17),KKM!$C$11:$C$14,KKM!$E$11:$E$14)&amp;" "&amp;BIG!DL17)</f>
        <v>Memiliki kemampuan yang cukup baik dalam  bercakap-cakap untuk menyertai tindakan secara yang melibatkan tindak tutur : memberi aba aba dan petunjuk; Memiliki kemampuan yang cukup baik dalam  merespon instruksi dan informasi sangat sederhana baik dengan tindakanmaupun bahasa secara berterima di dalam dan luar kelas</v>
      </c>
      <c r="DO17" s="9" t="str">
        <f t="shared" si="21"/>
        <v/>
      </c>
      <c r="DP17" s="9" t="str">
        <f t="shared" si="22"/>
        <v/>
      </c>
      <c r="DQ17" s="9" t="str">
        <f t="shared" si="23"/>
        <v/>
      </c>
      <c r="DR17" s="9" t="str">
        <f t="shared" si="24"/>
        <v/>
      </c>
      <c r="DS17" s="9">
        <f t="shared" si="25"/>
        <v>76</v>
      </c>
      <c r="DT17" s="9">
        <f t="shared" si="26"/>
        <v>76</v>
      </c>
      <c r="DU17" s="9">
        <f t="shared" si="27"/>
        <v>75</v>
      </c>
      <c r="DV17" s="9">
        <f t="shared" si="28"/>
        <v>75</v>
      </c>
      <c r="DW17" s="9" t="str">
        <f t="shared" si="29"/>
        <v/>
      </c>
      <c r="DX17" s="9" t="str">
        <f t="shared" si="30"/>
        <v/>
      </c>
      <c r="DY17" s="9" t="str">
        <f t="shared" si="31"/>
        <v/>
      </c>
      <c r="DZ17" s="9" t="str">
        <f t="shared" si="32"/>
        <v/>
      </c>
      <c r="EA17" s="9" t="str">
        <f t="shared" si="33"/>
        <v/>
      </c>
      <c r="EB17" s="9" t="str">
        <f t="shared" si="34"/>
        <v/>
      </c>
      <c r="EC17" s="9" t="str">
        <f t="shared" si="35"/>
        <v/>
      </c>
      <c r="ED17" s="9" t="str">
        <f t="shared" si="36"/>
        <v>memahami cerita lisan sangat sederhana dengan bantuan gambar</v>
      </c>
      <c r="EE17" s="9" t="str">
        <f t="shared" si="37"/>
        <v>memahami teks naratif bergambar sangat sederhana</v>
      </c>
      <c r="EF17" s="31" t="str">
        <f>IFERROR(LOOKUP(MAX($DO17:$EC17),KKM!$C$11:$C$14,KKM!$F$11:$F$14),"")&amp;BIG!ED17&amp;"; "&amp;IFERROR(LOOKUP(MIN($DO17:$EC17),KKM!$C$11:$C$14,KKM!$F$11:$F$14),"")&amp;BIG!EE17</f>
        <v>Cukup terampil dalam memahami cerita lisan sangat sederhana dengan bantuan gambar; Cukup terampil dalam memahami teks naratif bergambar sangat sederhana</v>
      </c>
    </row>
    <row r="18" spans="1:136" ht="47.25" x14ac:dyDescent="0.25">
      <c r="A18" s="2">
        <v>16</v>
      </c>
      <c r="B18" s="3" t="str">
        <f t="shared" ca="1" si="0"/>
        <v>MUHAMMAD ROZI</v>
      </c>
      <c r="C18" s="3" t="str">
        <f t="shared" ca="1" si="0"/>
        <v>0078857610</v>
      </c>
      <c r="D18" s="4" t="s">
        <v>227</v>
      </c>
      <c r="E18" s="5">
        <v>76</v>
      </c>
      <c r="F18" s="5"/>
      <c r="G18" s="5"/>
      <c r="H18" s="5"/>
      <c r="I18" s="5"/>
      <c r="J18" s="4" t="s">
        <v>228</v>
      </c>
      <c r="K18" s="5">
        <v>78</v>
      </c>
      <c r="L18" s="5"/>
      <c r="M18" s="5"/>
      <c r="N18" s="5"/>
      <c r="O18" s="5"/>
      <c r="P18" s="4" t="s">
        <v>229</v>
      </c>
      <c r="Q18" s="5">
        <v>76</v>
      </c>
      <c r="R18" s="5"/>
      <c r="S18" s="5"/>
      <c r="T18" s="5"/>
      <c r="U18" s="5"/>
      <c r="V18" s="4" t="s">
        <v>230</v>
      </c>
      <c r="W18" s="5">
        <v>76</v>
      </c>
      <c r="X18" s="5"/>
      <c r="Y18" s="5"/>
      <c r="Z18" s="5"/>
      <c r="AA18" s="5" t="s">
        <v>163</v>
      </c>
      <c r="AB18" s="4" t="s">
        <v>231</v>
      </c>
      <c r="AC18" s="5"/>
      <c r="AD18" s="5"/>
      <c r="AE18" s="5"/>
      <c r="AF18" s="5">
        <v>76</v>
      </c>
      <c r="AG18" s="5" t="s">
        <v>163</v>
      </c>
      <c r="AH18" s="4" t="s">
        <v>232</v>
      </c>
      <c r="AI18" s="5"/>
      <c r="AJ18" s="5"/>
      <c r="AK18" s="5"/>
      <c r="AL18" s="5">
        <v>76</v>
      </c>
      <c r="AM18" s="5" t="s">
        <v>163</v>
      </c>
      <c r="AN18" s="6" t="s">
        <v>233</v>
      </c>
      <c r="AO18" s="5"/>
      <c r="AP18" s="5"/>
      <c r="AQ18" s="5"/>
      <c r="AR18" s="5">
        <v>75</v>
      </c>
      <c r="AS18" s="5"/>
      <c r="AT18" s="4" t="s">
        <v>234</v>
      </c>
      <c r="AU18" s="5"/>
      <c r="AV18" s="5"/>
      <c r="AW18" s="5"/>
      <c r="AX18" s="5">
        <v>75</v>
      </c>
      <c r="AY18" s="5"/>
      <c r="AZ18" s="4"/>
      <c r="BA18" s="5"/>
      <c r="BB18" s="5"/>
      <c r="BC18" s="5"/>
      <c r="BD18" s="5"/>
      <c r="BE18" s="5"/>
      <c r="BF18" s="4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6">
        <f t="shared" si="2"/>
        <v>76.5</v>
      </c>
      <c r="CQ18" s="10">
        <f t="shared" si="3"/>
        <v>76.5</v>
      </c>
      <c r="CR18" s="10" t="str">
        <f t="shared" si="1"/>
        <v/>
      </c>
      <c r="CS18" s="10" t="str">
        <f t="shared" si="1"/>
        <v/>
      </c>
      <c r="CT18" s="10">
        <f t="shared" si="1"/>
        <v>75.5</v>
      </c>
      <c r="CU18" s="10" t="str">
        <f t="shared" si="1"/>
        <v/>
      </c>
      <c r="CV18" s="21">
        <f t="shared" si="4"/>
        <v>76</v>
      </c>
      <c r="CW18" s="21">
        <f t="shared" si="5"/>
        <v>78</v>
      </c>
      <c r="CX18" s="22">
        <f t="shared" si="6"/>
        <v>76</v>
      </c>
      <c r="CY18" s="22">
        <f t="shared" si="7"/>
        <v>76</v>
      </c>
      <c r="CZ18" s="22" t="str">
        <f t="shared" si="8"/>
        <v/>
      </c>
      <c r="DA18" s="23" t="str">
        <f t="shared" si="9"/>
        <v/>
      </c>
      <c r="DB18" s="23" t="str">
        <f t="shared" si="10"/>
        <v/>
      </c>
      <c r="DC18" s="23" t="str">
        <f t="shared" si="11"/>
        <v/>
      </c>
      <c r="DD18" s="23" t="str">
        <f t="shared" si="12"/>
        <v/>
      </c>
      <c r="DE18" s="23" t="str">
        <f t="shared" si="13"/>
        <v/>
      </c>
      <c r="DF18" s="23" t="str">
        <f t="shared" si="14"/>
        <v/>
      </c>
      <c r="DG18" s="23" t="str">
        <f t="shared" si="15"/>
        <v/>
      </c>
      <c r="DH18" s="23" t="str">
        <f t="shared" si="16"/>
        <v/>
      </c>
      <c r="DI18" s="23" t="str">
        <f t="shared" si="17"/>
        <v/>
      </c>
      <c r="DJ18" s="23" t="str">
        <f t="shared" si="18"/>
        <v/>
      </c>
      <c r="DK18" s="23" t="str">
        <f t="shared" si="19"/>
        <v>bercakap-cakap untuk menyertai tindakan secara yang melibatkan tindak tutur : memberi aba aba dan petunjuk</v>
      </c>
      <c r="DL18" s="23" t="str">
        <f t="shared" si="20"/>
        <v>merespon instruksi dan informasi sangat sederhana baik dengan tindakanmaupun bahasa secara berterima di dalam dan luar kelas</v>
      </c>
      <c r="DM18" s="31" t="str">
        <f>IF(DK18="","",LOOKUP(MAX($CV18:$DJ18),KKM!$C$11:$C$14,KKM!$E$11:$E$14)&amp;" "&amp;BIG!DK18&amp;"; "&amp;LOOKUP(MIN(BIG!CV18:DJ18),KKM!$C$11:$C$14,KKM!$E$11:$E$14)&amp;" "&amp;BIG!DL18)</f>
        <v>Memiliki kemampuan yang cukup baik dalam  bercakap-cakap untuk menyertai tindakan secara yang melibatkan tindak tutur : memberi aba aba dan petunjuk; Memiliki kemampuan yang cukup baik dalam  merespon instruksi dan informasi sangat sederhana baik dengan tindakanmaupun bahasa secara berterima di dalam dan luar kelas</v>
      </c>
      <c r="DO18" s="9" t="str">
        <f t="shared" si="21"/>
        <v/>
      </c>
      <c r="DP18" s="9" t="str">
        <f t="shared" si="22"/>
        <v/>
      </c>
      <c r="DQ18" s="9" t="str">
        <f t="shared" si="23"/>
        <v/>
      </c>
      <c r="DR18" s="9" t="str">
        <f t="shared" si="24"/>
        <v/>
      </c>
      <c r="DS18" s="9">
        <f t="shared" si="25"/>
        <v>76</v>
      </c>
      <c r="DT18" s="9">
        <f t="shared" si="26"/>
        <v>76</v>
      </c>
      <c r="DU18" s="9">
        <f t="shared" si="27"/>
        <v>75</v>
      </c>
      <c r="DV18" s="9">
        <f t="shared" si="28"/>
        <v>75</v>
      </c>
      <c r="DW18" s="9" t="str">
        <f t="shared" si="29"/>
        <v/>
      </c>
      <c r="DX18" s="9" t="str">
        <f t="shared" si="30"/>
        <v/>
      </c>
      <c r="DY18" s="9" t="str">
        <f t="shared" si="31"/>
        <v/>
      </c>
      <c r="DZ18" s="9" t="str">
        <f t="shared" si="32"/>
        <v/>
      </c>
      <c r="EA18" s="9" t="str">
        <f t="shared" si="33"/>
        <v/>
      </c>
      <c r="EB18" s="9" t="str">
        <f t="shared" si="34"/>
        <v/>
      </c>
      <c r="EC18" s="9" t="str">
        <f t="shared" si="35"/>
        <v/>
      </c>
      <c r="ED18" s="9" t="str">
        <f t="shared" si="36"/>
        <v>memahami cerita lisan sangat sederhana dengan bantuan gambar</v>
      </c>
      <c r="EE18" s="9" t="str">
        <f t="shared" si="37"/>
        <v>memahami teks naratif bergambar sangat sederhana</v>
      </c>
      <c r="EF18" s="31" t="str">
        <f>IFERROR(LOOKUP(MAX($DO18:$EC18),KKM!$C$11:$C$14,KKM!$F$11:$F$14),"")&amp;BIG!ED18&amp;"; "&amp;IFERROR(LOOKUP(MIN($DO18:$EC18),KKM!$C$11:$C$14,KKM!$F$11:$F$14),"")&amp;BIG!EE18</f>
        <v>Cukup terampil dalam memahami cerita lisan sangat sederhana dengan bantuan gambar; Cukup terampil dalam memahami teks naratif bergambar sangat sederhana</v>
      </c>
    </row>
    <row r="19" spans="1:136" ht="47.25" x14ac:dyDescent="0.25">
      <c r="A19" s="2">
        <v>17</v>
      </c>
      <c r="B19" s="3" t="str">
        <f t="shared" ca="1" si="0"/>
        <v>MUHAMMAD SUKRON</v>
      </c>
      <c r="C19" s="3" t="str">
        <f t="shared" ca="1" si="0"/>
        <v>0073337501</v>
      </c>
      <c r="D19" s="4" t="s">
        <v>227</v>
      </c>
      <c r="E19" s="5">
        <v>80</v>
      </c>
      <c r="F19" s="5"/>
      <c r="G19" s="5"/>
      <c r="H19" s="5"/>
      <c r="I19" s="5"/>
      <c r="J19" s="4" t="s">
        <v>228</v>
      </c>
      <c r="K19" s="5">
        <v>80</v>
      </c>
      <c r="L19" s="5"/>
      <c r="M19" s="5"/>
      <c r="N19" s="5"/>
      <c r="O19" s="5"/>
      <c r="P19" s="4" t="s">
        <v>229</v>
      </c>
      <c r="Q19" s="5">
        <v>81</v>
      </c>
      <c r="R19" s="5"/>
      <c r="S19" s="5"/>
      <c r="T19" s="5"/>
      <c r="U19" s="5"/>
      <c r="V19" s="4" t="s">
        <v>230</v>
      </c>
      <c r="W19" s="5">
        <v>80</v>
      </c>
      <c r="X19" s="5"/>
      <c r="Y19" s="5"/>
      <c r="Z19" s="5"/>
      <c r="AA19" s="5" t="s">
        <v>163</v>
      </c>
      <c r="AB19" s="4" t="s">
        <v>231</v>
      </c>
      <c r="AC19" s="5"/>
      <c r="AD19" s="5"/>
      <c r="AE19" s="5"/>
      <c r="AF19" s="5">
        <v>82</v>
      </c>
      <c r="AG19" s="5" t="s">
        <v>163</v>
      </c>
      <c r="AH19" s="4" t="s">
        <v>232</v>
      </c>
      <c r="AI19" s="5"/>
      <c r="AJ19" s="5"/>
      <c r="AK19" s="5"/>
      <c r="AL19" s="5">
        <v>84</v>
      </c>
      <c r="AM19" s="5" t="s">
        <v>163</v>
      </c>
      <c r="AN19" s="6" t="s">
        <v>233</v>
      </c>
      <c r="AO19" s="5"/>
      <c r="AP19" s="5"/>
      <c r="AQ19" s="5"/>
      <c r="AR19" s="5">
        <v>82</v>
      </c>
      <c r="AS19" s="5"/>
      <c r="AT19" s="4" t="s">
        <v>234</v>
      </c>
      <c r="AU19" s="5"/>
      <c r="AV19" s="5"/>
      <c r="AW19" s="5"/>
      <c r="AX19" s="5">
        <v>80</v>
      </c>
      <c r="AY19" s="5"/>
      <c r="AZ19" s="4"/>
      <c r="BA19" s="5"/>
      <c r="BB19" s="5"/>
      <c r="BC19" s="5"/>
      <c r="BD19" s="5"/>
      <c r="BE19" s="5"/>
      <c r="BF19" s="4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6">
        <f t="shared" si="2"/>
        <v>80.25</v>
      </c>
      <c r="CQ19" s="10">
        <f t="shared" si="3"/>
        <v>80.25</v>
      </c>
      <c r="CR19" s="10" t="str">
        <f t="shared" si="3"/>
        <v/>
      </c>
      <c r="CS19" s="10" t="str">
        <f t="shared" si="3"/>
        <v/>
      </c>
      <c r="CT19" s="10">
        <f t="shared" si="3"/>
        <v>82</v>
      </c>
      <c r="CU19" s="10" t="str">
        <f t="shared" si="3"/>
        <v/>
      </c>
      <c r="CV19" s="21">
        <f t="shared" si="4"/>
        <v>80</v>
      </c>
      <c r="CW19" s="21">
        <f t="shared" si="5"/>
        <v>80</v>
      </c>
      <c r="CX19" s="22">
        <f t="shared" si="6"/>
        <v>81</v>
      </c>
      <c r="CY19" s="22">
        <f t="shared" si="7"/>
        <v>80</v>
      </c>
      <c r="CZ19" s="22" t="str">
        <f t="shared" si="8"/>
        <v/>
      </c>
      <c r="DA19" s="23" t="str">
        <f t="shared" si="9"/>
        <v/>
      </c>
      <c r="DB19" s="23" t="str">
        <f t="shared" si="10"/>
        <v/>
      </c>
      <c r="DC19" s="23" t="str">
        <f t="shared" si="11"/>
        <v/>
      </c>
      <c r="DD19" s="23" t="str">
        <f t="shared" si="12"/>
        <v/>
      </c>
      <c r="DE19" s="23" t="str">
        <f t="shared" si="13"/>
        <v/>
      </c>
      <c r="DF19" s="23" t="str">
        <f t="shared" si="14"/>
        <v/>
      </c>
      <c r="DG19" s="23" t="str">
        <f t="shared" si="15"/>
        <v/>
      </c>
      <c r="DH19" s="23" t="str">
        <f t="shared" si="16"/>
        <v/>
      </c>
      <c r="DI19" s="23" t="str">
        <f t="shared" si="17"/>
        <v/>
      </c>
      <c r="DJ19" s="23" t="str">
        <f t="shared" si="18"/>
        <v/>
      </c>
      <c r="DK19" s="23" t="str">
        <f t="shared" si="19"/>
        <v>membaca nyaring teks fungsional pendek sangat sederhana dengan ucapan dan intonasi yang tepat</v>
      </c>
      <c r="DL19" s="23" t="str">
        <f t="shared" si="20"/>
        <v>merespon instruksi dan informasi sangat sederhana baik dengan tindakanmaupun bahasa secara berterima di dalam dan luar kelas</v>
      </c>
      <c r="DM19" s="31" t="str">
        <f>IF(DK19="","",LOOKUP(MAX($CV19:$DJ19),KKM!$C$11:$C$14,KKM!$E$11:$E$14)&amp;" "&amp;BIG!DK19&amp;"; "&amp;LOOKUP(MIN(BIG!CV19:DJ19),KKM!$C$11:$C$14,KKM!$E$11:$E$14)&amp;" "&amp;BIG!DL19)</f>
        <v>Memiliki kemampuan yang baik dalam  membaca nyaring teks fungsional pendek sangat sederhana dengan ucapan dan intonasi yang tepat; Memiliki kemampuan yang baik dalam  merespon instruksi dan informasi sangat sederhana baik dengan tindakanmaupun bahasa secara berterima di dalam dan luar kelas</v>
      </c>
      <c r="DO19" s="9" t="str">
        <f t="shared" si="21"/>
        <v/>
      </c>
      <c r="DP19" s="9" t="str">
        <f t="shared" si="22"/>
        <v/>
      </c>
      <c r="DQ19" s="9" t="str">
        <f t="shared" si="23"/>
        <v/>
      </c>
      <c r="DR19" s="9" t="str">
        <f t="shared" si="24"/>
        <v/>
      </c>
      <c r="DS19" s="9">
        <f t="shared" si="25"/>
        <v>82</v>
      </c>
      <c r="DT19" s="9">
        <f t="shared" si="26"/>
        <v>84</v>
      </c>
      <c r="DU19" s="9">
        <f t="shared" si="27"/>
        <v>82</v>
      </c>
      <c r="DV19" s="9">
        <f t="shared" si="28"/>
        <v>80</v>
      </c>
      <c r="DW19" s="9" t="str">
        <f t="shared" si="29"/>
        <v/>
      </c>
      <c r="DX19" s="9" t="str">
        <f t="shared" si="30"/>
        <v/>
      </c>
      <c r="DY19" s="9" t="str">
        <f t="shared" si="31"/>
        <v/>
      </c>
      <c r="DZ19" s="9" t="str">
        <f t="shared" si="32"/>
        <v/>
      </c>
      <c r="EA19" s="9" t="str">
        <f t="shared" si="33"/>
        <v/>
      </c>
      <c r="EB19" s="9" t="str">
        <f t="shared" si="34"/>
        <v/>
      </c>
      <c r="EC19" s="9" t="str">
        <f t="shared" si="35"/>
        <v/>
      </c>
      <c r="ED19" s="9" t="str">
        <f t="shared" si="36"/>
        <v>mengunkapkan kesantunan secara berterima yang melibatkan ungkapan : would you please...., dan may i</v>
      </c>
      <c r="EE19" s="9" t="str">
        <f t="shared" si="37"/>
        <v>menulis kartu kartu ucapan sederhana secara berterima</v>
      </c>
      <c r="EF19" s="31" t="str">
        <f>IFERROR(LOOKUP(MAX($DO19:$EC19),KKM!$C$11:$C$14,KKM!$F$11:$F$14),"")&amp;BIG!ED19&amp;"; "&amp;IFERROR(LOOKUP(MIN($DO19:$EC19),KKM!$C$11:$C$14,KKM!$F$11:$F$14),"")&amp;BIG!EE19</f>
        <v>Terampil dalam mengunkapkan kesantunan secara berterima yang melibatkan ungkapan : would you please...., dan may i; Terampil dalam menulis kartu kartu ucapan sederhana secara berterima</v>
      </c>
    </row>
    <row r="20" spans="1:136" ht="63" x14ac:dyDescent="0.25">
      <c r="A20" s="2">
        <v>18</v>
      </c>
      <c r="B20" s="3" t="str">
        <f t="shared" ca="1" si="0"/>
        <v>NADIVA</v>
      </c>
      <c r="C20" s="3" t="str">
        <f t="shared" ca="1" si="0"/>
        <v>0084028635</v>
      </c>
      <c r="D20" s="4" t="s">
        <v>227</v>
      </c>
      <c r="E20" s="5">
        <v>78</v>
      </c>
      <c r="F20" s="5"/>
      <c r="G20" s="5"/>
      <c r="H20" s="5"/>
      <c r="I20" s="5"/>
      <c r="J20" s="4" t="s">
        <v>228</v>
      </c>
      <c r="K20" s="5">
        <v>78</v>
      </c>
      <c r="L20" s="5"/>
      <c r="M20" s="5"/>
      <c r="N20" s="5"/>
      <c r="O20" s="5"/>
      <c r="P20" s="4" t="s">
        <v>229</v>
      </c>
      <c r="Q20" s="5">
        <v>78</v>
      </c>
      <c r="R20" s="5"/>
      <c r="S20" s="5"/>
      <c r="T20" s="5"/>
      <c r="U20" s="5"/>
      <c r="V20" s="4" t="s">
        <v>230</v>
      </c>
      <c r="W20" s="5">
        <v>78</v>
      </c>
      <c r="X20" s="5"/>
      <c r="Y20" s="5"/>
      <c r="Z20" s="5"/>
      <c r="AA20" s="5" t="s">
        <v>163</v>
      </c>
      <c r="AB20" s="4" t="s">
        <v>231</v>
      </c>
      <c r="AC20" s="5"/>
      <c r="AD20" s="5"/>
      <c r="AE20" s="5"/>
      <c r="AF20" s="5">
        <v>78</v>
      </c>
      <c r="AG20" s="5" t="s">
        <v>163</v>
      </c>
      <c r="AH20" s="4" t="s">
        <v>232</v>
      </c>
      <c r="AI20" s="5"/>
      <c r="AJ20" s="5"/>
      <c r="AK20" s="5"/>
      <c r="AL20" s="5">
        <v>78</v>
      </c>
      <c r="AM20" s="5" t="s">
        <v>163</v>
      </c>
      <c r="AN20" s="6" t="s">
        <v>233</v>
      </c>
      <c r="AO20" s="5"/>
      <c r="AP20" s="5"/>
      <c r="AQ20" s="5"/>
      <c r="AR20" s="5">
        <v>77</v>
      </c>
      <c r="AS20" s="5"/>
      <c r="AT20" s="4" t="s">
        <v>234</v>
      </c>
      <c r="AU20" s="5"/>
      <c r="AV20" s="5"/>
      <c r="AW20" s="5"/>
      <c r="AX20" s="5">
        <v>75</v>
      </c>
      <c r="AY20" s="5"/>
      <c r="AZ20" s="4"/>
      <c r="BA20" s="5"/>
      <c r="BB20" s="5"/>
      <c r="BC20" s="5"/>
      <c r="BD20" s="5"/>
      <c r="BE20" s="5"/>
      <c r="BF20" s="4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6">
        <f t="shared" si="2"/>
        <v>78</v>
      </c>
      <c r="CQ20" s="10">
        <f t="shared" si="3"/>
        <v>78</v>
      </c>
      <c r="CR20" s="10" t="str">
        <f t="shared" si="3"/>
        <v/>
      </c>
      <c r="CS20" s="10" t="str">
        <f t="shared" si="3"/>
        <v/>
      </c>
      <c r="CT20" s="10">
        <f t="shared" si="3"/>
        <v>77</v>
      </c>
      <c r="CU20" s="10" t="str">
        <f t="shared" si="3"/>
        <v/>
      </c>
      <c r="CV20" s="21">
        <f t="shared" si="4"/>
        <v>78</v>
      </c>
      <c r="CW20" s="21">
        <f t="shared" si="5"/>
        <v>78</v>
      </c>
      <c r="CX20" s="22">
        <f t="shared" si="6"/>
        <v>78</v>
      </c>
      <c r="CY20" s="22">
        <f t="shared" si="7"/>
        <v>78</v>
      </c>
      <c r="CZ20" s="22" t="str">
        <f t="shared" si="8"/>
        <v/>
      </c>
      <c r="DA20" s="23" t="str">
        <f t="shared" si="9"/>
        <v/>
      </c>
      <c r="DB20" s="23" t="str">
        <f t="shared" si="10"/>
        <v/>
      </c>
      <c r="DC20" s="23" t="str">
        <f t="shared" si="11"/>
        <v/>
      </c>
      <c r="DD20" s="23" t="str">
        <f t="shared" si="12"/>
        <v/>
      </c>
      <c r="DE20" s="23" t="str">
        <f t="shared" si="13"/>
        <v/>
      </c>
      <c r="DF20" s="23" t="str">
        <f t="shared" si="14"/>
        <v/>
      </c>
      <c r="DG20" s="23" t="str">
        <f t="shared" si="15"/>
        <v/>
      </c>
      <c r="DH20" s="23" t="str">
        <f t="shared" si="16"/>
        <v/>
      </c>
      <c r="DI20" s="23" t="str">
        <f t="shared" si="17"/>
        <v/>
      </c>
      <c r="DJ20" s="23" t="str">
        <f t="shared" si="18"/>
        <v/>
      </c>
      <c r="DK20" s="23" t="str">
        <f t="shared" si="19"/>
        <v>merespon instruksi dan informasi sangat sederhana baik dengan tindakanmaupun bahasa secara berterima di dalam dan luar kelas</v>
      </c>
      <c r="DL20" s="23" t="str">
        <f t="shared" si="20"/>
        <v>merespon instruksi dan informasi sangat sederhana baik dengan tindakanmaupun bahasa secara berterima di dalam dan luar kelas</v>
      </c>
      <c r="DM20" s="31" t="str">
        <f>IF(DK20="","",LOOKUP(MAX($CV20:$DJ20),KKM!$C$11:$C$14,KKM!$E$11:$E$14)&amp;" "&amp;BIG!DK20&amp;"; "&amp;LOOKUP(MIN(BIG!CV20:DJ20),KKM!$C$11:$C$14,KKM!$E$11:$E$14)&amp;" "&amp;BIG!DL20)</f>
        <v>Memiliki kemampuan yang cukup baik dalam  merespon instruksi dan informasi sangat sederhana baik dengan tindakanmaupun bahasa secara berterima di dalam dan luar kelas; Memiliki kemampuan yang cukup baik dalam  merespon instruksi dan informasi sangat sederhana baik dengan tindakanmaupun bahasa secara berterima di dalam dan luar kelas</v>
      </c>
      <c r="DO20" s="9" t="str">
        <f t="shared" si="21"/>
        <v/>
      </c>
      <c r="DP20" s="9" t="str">
        <f t="shared" si="22"/>
        <v/>
      </c>
      <c r="DQ20" s="9" t="str">
        <f t="shared" si="23"/>
        <v/>
      </c>
      <c r="DR20" s="9" t="str">
        <f t="shared" si="24"/>
        <v/>
      </c>
      <c r="DS20" s="9">
        <f t="shared" si="25"/>
        <v>78</v>
      </c>
      <c r="DT20" s="9">
        <f t="shared" si="26"/>
        <v>78</v>
      </c>
      <c r="DU20" s="9">
        <f t="shared" si="27"/>
        <v>77</v>
      </c>
      <c r="DV20" s="9">
        <f t="shared" si="28"/>
        <v>75</v>
      </c>
      <c r="DW20" s="9" t="str">
        <f t="shared" si="29"/>
        <v/>
      </c>
      <c r="DX20" s="9" t="str">
        <f t="shared" si="30"/>
        <v/>
      </c>
      <c r="DY20" s="9" t="str">
        <f t="shared" si="31"/>
        <v/>
      </c>
      <c r="DZ20" s="9" t="str">
        <f t="shared" si="32"/>
        <v/>
      </c>
      <c r="EA20" s="9" t="str">
        <f t="shared" si="33"/>
        <v/>
      </c>
      <c r="EB20" s="9" t="str">
        <f t="shared" si="34"/>
        <v/>
      </c>
      <c r="EC20" s="9" t="str">
        <f t="shared" si="35"/>
        <v/>
      </c>
      <c r="ED20" s="9" t="str">
        <f t="shared" si="36"/>
        <v>memahami cerita lisan sangat sederhana dengan bantuan gambar</v>
      </c>
      <c r="EE20" s="9" t="str">
        <f t="shared" si="37"/>
        <v>menulis kartu kartu ucapan sederhana secara berterima</v>
      </c>
      <c r="EF20" s="31" t="str">
        <f>IFERROR(LOOKUP(MAX($DO20:$EC20),KKM!$C$11:$C$14,KKM!$F$11:$F$14),"")&amp;BIG!ED20&amp;"; "&amp;IFERROR(LOOKUP(MIN($DO20:$EC20),KKM!$C$11:$C$14,KKM!$F$11:$F$14),"")&amp;BIG!EE20</f>
        <v>Cukup terampil dalam memahami cerita lisan sangat sederhana dengan bantuan gambar; Cukup terampil dalam menulis kartu kartu ucapan sederhana secara berterima</v>
      </c>
    </row>
    <row r="21" spans="1:136" ht="47.25" x14ac:dyDescent="0.25">
      <c r="A21" s="2">
        <v>19</v>
      </c>
      <c r="B21" s="3" t="str">
        <f t="shared" ca="1" si="0"/>
        <v>NURAINI</v>
      </c>
      <c r="C21" s="3" t="str">
        <f t="shared" ca="1" si="0"/>
        <v>0071301693</v>
      </c>
      <c r="D21" s="4" t="s">
        <v>227</v>
      </c>
      <c r="E21" s="5">
        <v>78</v>
      </c>
      <c r="F21" s="5"/>
      <c r="G21" s="5"/>
      <c r="H21" s="5"/>
      <c r="I21" s="5"/>
      <c r="J21" s="4" t="s">
        <v>228</v>
      </c>
      <c r="K21" s="5">
        <v>78</v>
      </c>
      <c r="L21" s="5"/>
      <c r="M21" s="5"/>
      <c r="N21" s="5"/>
      <c r="O21" s="5"/>
      <c r="P21" s="4" t="s">
        <v>229</v>
      </c>
      <c r="Q21" s="5">
        <v>76</v>
      </c>
      <c r="R21" s="5"/>
      <c r="S21" s="5"/>
      <c r="T21" s="5"/>
      <c r="U21" s="5"/>
      <c r="V21" s="4" t="s">
        <v>230</v>
      </c>
      <c r="W21" s="5">
        <v>75</v>
      </c>
      <c r="X21" s="5"/>
      <c r="Y21" s="5"/>
      <c r="Z21" s="5"/>
      <c r="AA21" s="5" t="s">
        <v>163</v>
      </c>
      <c r="AB21" s="4" t="s">
        <v>231</v>
      </c>
      <c r="AC21" s="5"/>
      <c r="AD21" s="5"/>
      <c r="AE21" s="5"/>
      <c r="AF21" s="5">
        <v>76</v>
      </c>
      <c r="AG21" s="5" t="s">
        <v>163</v>
      </c>
      <c r="AH21" s="4" t="s">
        <v>232</v>
      </c>
      <c r="AI21" s="5"/>
      <c r="AJ21" s="5"/>
      <c r="AK21" s="5"/>
      <c r="AL21" s="5">
        <v>76</v>
      </c>
      <c r="AM21" s="5" t="s">
        <v>163</v>
      </c>
      <c r="AN21" s="6" t="s">
        <v>233</v>
      </c>
      <c r="AO21" s="5"/>
      <c r="AP21" s="5"/>
      <c r="AQ21" s="5"/>
      <c r="AR21" s="5">
        <v>75</v>
      </c>
      <c r="AS21" s="5"/>
      <c r="AT21" s="4" t="s">
        <v>234</v>
      </c>
      <c r="AU21" s="5"/>
      <c r="AV21" s="5"/>
      <c r="AW21" s="5"/>
      <c r="AX21" s="5">
        <v>75</v>
      </c>
      <c r="AY21" s="5"/>
      <c r="AZ21" s="4"/>
      <c r="BA21" s="5"/>
      <c r="BB21" s="5"/>
      <c r="BC21" s="5"/>
      <c r="BD21" s="5"/>
      <c r="BE21" s="5"/>
      <c r="BF21" s="4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6">
        <f t="shared" si="2"/>
        <v>76.75</v>
      </c>
      <c r="CQ21" s="10">
        <f t="shared" si="3"/>
        <v>76.75</v>
      </c>
      <c r="CR21" s="10" t="str">
        <f t="shared" si="3"/>
        <v/>
      </c>
      <c r="CS21" s="10" t="str">
        <f t="shared" si="3"/>
        <v/>
      </c>
      <c r="CT21" s="10">
        <f t="shared" si="3"/>
        <v>75.5</v>
      </c>
      <c r="CU21" s="10" t="str">
        <f t="shared" si="3"/>
        <v/>
      </c>
      <c r="CV21" s="21">
        <f t="shared" si="4"/>
        <v>78</v>
      </c>
      <c r="CW21" s="21">
        <f t="shared" si="5"/>
        <v>78</v>
      </c>
      <c r="CX21" s="22">
        <f t="shared" si="6"/>
        <v>76</v>
      </c>
      <c r="CY21" s="22">
        <f t="shared" si="7"/>
        <v>75</v>
      </c>
      <c r="CZ21" s="22" t="str">
        <f t="shared" si="8"/>
        <v/>
      </c>
      <c r="DA21" s="23" t="str">
        <f t="shared" si="9"/>
        <v/>
      </c>
      <c r="DB21" s="23" t="str">
        <f t="shared" si="10"/>
        <v/>
      </c>
      <c r="DC21" s="23" t="str">
        <f t="shared" si="11"/>
        <v/>
      </c>
      <c r="DD21" s="23" t="str">
        <f t="shared" si="12"/>
        <v/>
      </c>
      <c r="DE21" s="23" t="str">
        <f t="shared" si="13"/>
        <v/>
      </c>
      <c r="DF21" s="23" t="str">
        <f t="shared" si="14"/>
        <v/>
      </c>
      <c r="DG21" s="23" t="str">
        <f t="shared" si="15"/>
        <v/>
      </c>
      <c r="DH21" s="23" t="str">
        <f t="shared" si="16"/>
        <v/>
      </c>
      <c r="DI21" s="23" t="str">
        <f t="shared" si="17"/>
        <v/>
      </c>
      <c r="DJ21" s="23" t="str">
        <f t="shared" si="18"/>
        <v/>
      </c>
      <c r="DK21" s="23" t="str">
        <f t="shared" si="19"/>
        <v>merespon instruksi dan informasi sangat sederhana baik dengan tindakanmaupun bahasa secara berterima di dalam dan luar kelas</v>
      </c>
      <c r="DL21" s="23" t="str">
        <f t="shared" si="20"/>
        <v>menulis teks fungsional pendek sangat sederhana secara berterima dalm konteks sekitar peserta didik</v>
      </c>
      <c r="DM21" s="31" t="str">
        <f>IF(DK21="","",LOOKUP(MAX($CV21:$DJ21),KKM!$C$11:$C$14,KKM!$E$11:$E$14)&amp;" "&amp;BIG!DK21&amp;"; "&amp;LOOKUP(MIN(BIG!CV21:DJ21),KKM!$C$11:$C$14,KKM!$E$11:$E$14)&amp;" "&amp;BIG!DL21)</f>
        <v>Memiliki kemampuan yang cukup baik dalam  merespon instruksi dan informasi sangat sederhana baik dengan tindakanmaupun bahasa secara berterima di dalam dan luar kelas; Memiliki kemampuan yang cukup baik dalam  menulis teks fungsional pendek sangat sederhana secara berterima dalm konteks sekitar peserta didik</v>
      </c>
      <c r="DO21" s="9" t="str">
        <f t="shared" si="21"/>
        <v/>
      </c>
      <c r="DP21" s="9" t="str">
        <f t="shared" si="22"/>
        <v/>
      </c>
      <c r="DQ21" s="9" t="str">
        <f t="shared" si="23"/>
        <v/>
      </c>
      <c r="DR21" s="9" t="str">
        <f t="shared" si="24"/>
        <v/>
      </c>
      <c r="DS21" s="9">
        <f t="shared" si="25"/>
        <v>76</v>
      </c>
      <c r="DT21" s="9">
        <f t="shared" si="26"/>
        <v>76</v>
      </c>
      <c r="DU21" s="9">
        <f t="shared" si="27"/>
        <v>75</v>
      </c>
      <c r="DV21" s="9">
        <f t="shared" si="28"/>
        <v>75</v>
      </c>
      <c r="DW21" s="9" t="str">
        <f t="shared" si="29"/>
        <v/>
      </c>
      <c r="DX21" s="9" t="str">
        <f t="shared" si="30"/>
        <v/>
      </c>
      <c r="DY21" s="9" t="str">
        <f t="shared" si="31"/>
        <v/>
      </c>
      <c r="DZ21" s="9" t="str">
        <f t="shared" si="32"/>
        <v/>
      </c>
      <c r="EA21" s="9" t="str">
        <f t="shared" si="33"/>
        <v/>
      </c>
      <c r="EB21" s="9" t="str">
        <f t="shared" si="34"/>
        <v/>
      </c>
      <c r="EC21" s="9" t="str">
        <f t="shared" si="35"/>
        <v/>
      </c>
      <c r="ED21" s="9" t="str">
        <f t="shared" si="36"/>
        <v>memahami cerita lisan sangat sederhana dengan bantuan gambar</v>
      </c>
      <c r="EE21" s="9" t="str">
        <f t="shared" si="37"/>
        <v>memahami teks naratif bergambar sangat sederhana</v>
      </c>
      <c r="EF21" s="31" t="str">
        <f>IFERROR(LOOKUP(MAX($DO21:$EC21),KKM!$C$11:$C$14,KKM!$F$11:$F$14),"")&amp;BIG!ED21&amp;"; "&amp;IFERROR(LOOKUP(MIN($DO21:$EC21),KKM!$C$11:$C$14,KKM!$F$11:$F$14),"")&amp;BIG!EE21</f>
        <v>Cukup terampil dalam memahami cerita lisan sangat sederhana dengan bantuan gambar; Cukup terampil dalam memahami teks naratif bergambar sangat sederhana</v>
      </c>
    </row>
    <row r="22" spans="1:136" ht="47.25" x14ac:dyDescent="0.25">
      <c r="A22" s="2">
        <v>20</v>
      </c>
      <c r="B22" s="3" t="str">
        <f t="shared" ca="1" si="0"/>
        <v>NURUL KAMILA</v>
      </c>
      <c r="C22" s="3" t="str">
        <f t="shared" ca="1" si="0"/>
        <v>0086950510</v>
      </c>
      <c r="D22" s="4" t="s">
        <v>227</v>
      </c>
      <c r="E22" s="5">
        <v>78</v>
      </c>
      <c r="F22" s="5"/>
      <c r="G22" s="5"/>
      <c r="H22" s="5"/>
      <c r="I22" s="5"/>
      <c r="J22" s="4" t="s">
        <v>228</v>
      </c>
      <c r="K22" s="5">
        <v>78</v>
      </c>
      <c r="L22" s="5"/>
      <c r="M22" s="5"/>
      <c r="N22" s="5"/>
      <c r="O22" s="5"/>
      <c r="P22" s="4" t="s">
        <v>229</v>
      </c>
      <c r="Q22" s="5">
        <v>76</v>
      </c>
      <c r="R22" s="5"/>
      <c r="S22" s="5"/>
      <c r="T22" s="5"/>
      <c r="U22" s="5"/>
      <c r="V22" s="4" t="s">
        <v>230</v>
      </c>
      <c r="W22" s="5">
        <v>77</v>
      </c>
      <c r="X22" s="5"/>
      <c r="Y22" s="5"/>
      <c r="Z22" s="5"/>
      <c r="AA22" s="5" t="s">
        <v>163</v>
      </c>
      <c r="AB22" s="4" t="s">
        <v>231</v>
      </c>
      <c r="AC22" s="5"/>
      <c r="AD22" s="5"/>
      <c r="AE22" s="5"/>
      <c r="AF22" s="5">
        <v>77</v>
      </c>
      <c r="AG22" s="5" t="s">
        <v>163</v>
      </c>
      <c r="AH22" s="4" t="s">
        <v>232</v>
      </c>
      <c r="AI22" s="5"/>
      <c r="AJ22" s="5"/>
      <c r="AK22" s="5"/>
      <c r="AL22" s="5">
        <v>78</v>
      </c>
      <c r="AM22" s="5" t="s">
        <v>163</v>
      </c>
      <c r="AN22" s="6" t="s">
        <v>233</v>
      </c>
      <c r="AO22" s="5"/>
      <c r="AP22" s="5"/>
      <c r="AQ22" s="5"/>
      <c r="AR22" s="5">
        <v>75</v>
      </c>
      <c r="AS22" s="5"/>
      <c r="AT22" s="4" t="s">
        <v>234</v>
      </c>
      <c r="AU22" s="5"/>
      <c r="AV22" s="5"/>
      <c r="AW22" s="5"/>
      <c r="AX22" s="5">
        <v>75</v>
      </c>
      <c r="AY22" s="5"/>
      <c r="AZ22" s="4"/>
      <c r="BA22" s="5"/>
      <c r="BB22" s="5"/>
      <c r="BC22" s="5"/>
      <c r="BD22" s="5"/>
      <c r="BE22" s="5"/>
      <c r="BF22" s="4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6">
        <f t="shared" si="2"/>
        <v>77.25</v>
      </c>
      <c r="CQ22" s="10">
        <f t="shared" si="3"/>
        <v>77.25</v>
      </c>
      <c r="CR22" s="10" t="str">
        <f t="shared" si="3"/>
        <v/>
      </c>
      <c r="CS22" s="10" t="str">
        <f t="shared" si="3"/>
        <v/>
      </c>
      <c r="CT22" s="10">
        <f t="shared" si="3"/>
        <v>76.25</v>
      </c>
      <c r="CU22" s="10" t="str">
        <f t="shared" si="3"/>
        <v/>
      </c>
      <c r="CV22" s="21">
        <f t="shared" si="4"/>
        <v>78</v>
      </c>
      <c r="CW22" s="21">
        <f t="shared" si="5"/>
        <v>78</v>
      </c>
      <c r="CX22" s="22">
        <f t="shared" si="6"/>
        <v>76</v>
      </c>
      <c r="CY22" s="22">
        <f t="shared" si="7"/>
        <v>77</v>
      </c>
      <c r="CZ22" s="22" t="str">
        <f t="shared" si="8"/>
        <v/>
      </c>
      <c r="DA22" s="23" t="str">
        <f t="shared" si="9"/>
        <v/>
      </c>
      <c r="DB22" s="23" t="str">
        <f t="shared" si="10"/>
        <v/>
      </c>
      <c r="DC22" s="23" t="str">
        <f t="shared" si="11"/>
        <v/>
      </c>
      <c r="DD22" s="23" t="str">
        <f t="shared" si="12"/>
        <v/>
      </c>
      <c r="DE22" s="23" t="str">
        <f t="shared" si="13"/>
        <v/>
      </c>
      <c r="DF22" s="23" t="str">
        <f t="shared" si="14"/>
        <v/>
      </c>
      <c r="DG22" s="23" t="str">
        <f t="shared" si="15"/>
        <v/>
      </c>
      <c r="DH22" s="23" t="str">
        <f t="shared" si="16"/>
        <v/>
      </c>
      <c r="DI22" s="23" t="str">
        <f t="shared" si="17"/>
        <v/>
      </c>
      <c r="DJ22" s="23" t="str">
        <f t="shared" si="18"/>
        <v/>
      </c>
      <c r="DK22" s="23" t="str">
        <f t="shared" si="19"/>
        <v>merespon instruksi dan informasi sangat sederhana baik dengan tindakanmaupun bahasa secara berterima di dalam dan luar kelas</v>
      </c>
      <c r="DL22" s="23" t="str">
        <f t="shared" si="20"/>
        <v>membaca nyaring teks fungsional pendek sangat sederhana dengan ucapan dan intonasi yang tepat</v>
      </c>
      <c r="DM22" s="31" t="str">
        <f>IF(DK22="","",LOOKUP(MAX($CV22:$DJ22),KKM!$C$11:$C$14,KKM!$E$11:$E$14)&amp;" "&amp;BIG!DK22&amp;"; "&amp;LOOKUP(MIN(BIG!CV22:DJ22),KKM!$C$11:$C$14,KKM!$E$11:$E$14)&amp;" "&amp;BIG!DL22)</f>
        <v>Memiliki kemampuan yang cukup baik dalam  merespon instruksi dan informasi sangat sederhana baik dengan tindakanmaupun bahasa secara berterima di dalam dan luar kelas; Memiliki kemampuan yang cukup baik dalam  membaca nyaring teks fungsional pendek sangat sederhana dengan ucapan dan intonasi yang tepat</v>
      </c>
      <c r="DO22" s="9" t="str">
        <f t="shared" si="21"/>
        <v/>
      </c>
      <c r="DP22" s="9" t="str">
        <f t="shared" si="22"/>
        <v/>
      </c>
      <c r="DQ22" s="9" t="str">
        <f t="shared" si="23"/>
        <v/>
      </c>
      <c r="DR22" s="9" t="str">
        <f t="shared" si="24"/>
        <v/>
      </c>
      <c r="DS22" s="9">
        <f t="shared" si="25"/>
        <v>77</v>
      </c>
      <c r="DT22" s="9">
        <f t="shared" si="26"/>
        <v>78</v>
      </c>
      <c r="DU22" s="9">
        <f t="shared" si="27"/>
        <v>75</v>
      </c>
      <c r="DV22" s="9">
        <f t="shared" si="28"/>
        <v>75</v>
      </c>
      <c r="DW22" s="9" t="str">
        <f t="shared" si="29"/>
        <v/>
      </c>
      <c r="DX22" s="9" t="str">
        <f t="shared" si="30"/>
        <v/>
      </c>
      <c r="DY22" s="9" t="str">
        <f t="shared" si="31"/>
        <v/>
      </c>
      <c r="DZ22" s="9" t="str">
        <f t="shared" si="32"/>
        <v/>
      </c>
      <c r="EA22" s="9" t="str">
        <f t="shared" si="33"/>
        <v/>
      </c>
      <c r="EB22" s="9" t="str">
        <f t="shared" si="34"/>
        <v/>
      </c>
      <c r="EC22" s="9" t="str">
        <f t="shared" si="35"/>
        <v/>
      </c>
      <c r="ED22" s="9" t="str">
        <f t="shared" si="36"/>
        <v>mengunkapkan kesantunan secara berterima yang melibatkan ungkapan : would you please...., dan may i</v>
      </c>
      <c r="EE22" s="9" t="str">
        <f t="shared" si="37"/>
        <v>memahami teks naratif bergambar sangat sederhana</v>
      </c>
      <c r="EF22" s="31" t="str">
        <f>IFERROR(LOOKUP(MAX($DO22:$EC22),KKM!$C$11:$C$14,KKM!$F$11:$F$14),"")&amp;BIG!ED22&amp;"; "&amp;IFERROR(LOOKUP(MIN($DO22:$EC22),KKM!$C$11:$C$14,KKM!$F$11:$F$14),"")&amp;BIG!EE22</f>
        <v>Cukup terampil dalam mengunkapkan kesantunan secara berterima yang melibatkan ungkapan : would you please...., dan may i; Cukup terampil dalam memahami teks naratif bergambar sangat sederhana</v>
      </c>
    </row>
    <row r="23" spans="1:136" ht="47.25" x14ac:dyDescent="0.25">
      <c r="A23" s="2">
        <v>21</v>
      </c>
      <c r="B23" s="3" t="str">
        <f t="shared" ca="1" si="0"/>
        <v>NURUL NATASYA</v>
      </c>
      <c r="C23" s="3" t="str">
        <f t="shared" ca="1" si="0"/>
        <v>0093001597</v>
      </c>
      <c r="D23" s="4" t="s">
        <v>227</v>
      </c>
      <c r="E23" s="5">
        <v>76</v>
      </c>
      <c r="F23" s="5"/>
      <c r="G23" s="5"/>
      <c r="H23" s="5"/>
      <c r="I23" s="5"/>
      <c r="J23" s="4" t="s">
        <v>228</v>
      </c>
      <c r="K23" s="5">
        <v>76</v>
      </c>
      <c r="L23" s="5"/>
      <c r="M23" s="5"/>
      <c r="N23" s="5"/>
      <c r="O23" s="5"/>
      <c r="P23" s="4" t="s">
        <v>229</v>
      </c>
      <c r="Q23" s="5">
        <v>76</v>
      </c>
      <c r="R23" s="5"/>
      <c r="S23" s="5"/>
      <c r="T23" s="5"/>
      <c r="U23" s="5"/>
      <c r="V23" s="4" t="s">
        <v>230</v>
      </c>
      <c r="W23" s="5">
        <v>75</v>
      </c>
      <c r="X23" s="5"/>
      <c r="Y23" s="5"/>
      <c r="Z23" s="5"/>
      <c r="AA23" s="5" t="s">
        <v>163</v>
      </c>
      <c r="AB23" s="4" t="s">
        <v>231</v>
      </c>
      <c r="AC23" s="5"/>
      <c r="AD23" s="5"/>
      <c r="AE23" s="5"/>
      <c r="AF23" s="5">
        <v>76</v>
      </c>
      <c r="AG23" s="5" t="s">
        <v>163</v>
      </c>
      <c r="AH23" s="4" t="s">
        <v>232</v>
      </c>
      <c r="AI23" s="5"/>
      <c r="AJ23" s="5"/>
      <c r="AK23" s="5"/>
      <c r="AL23" s="5">
        <v>76</v>
      </c>
      <c r="AM23" s="5" t="s">
        <v>163</v>
      </c>
      <c r="AN23" s="6" t="s">
        <v>233</v>
      </c>
      <c r="AO23" s="5"/>
      <c r="AP23" s="5"/>
      <c r="AQ23" s="5"/>
      <c r="AR23" s="5">
        <v>75</v>
      </c>
      <c r="AS23" s="5"/>
      <c r="AT23" s="4" t="s">
        <v>234</v>
      </c>
      <c r="AU23" s="5"/>
      <c r="AV23" s="5"/>
      <c r="AW23" s="5"/>
      <c r="AX23" s="5">
        <v>75</v>
      </c>
      <c r="AY23" s="5"/>
      <c r="AZ23" s="4"/>
      <c r="BA23" s="5"/>
      <c r="BB23" s="5"/>
      <c r="BC23" s="5"/>
      <c r="BD23" s="5"/>
      <c r="BE23" s="5"/>
      <c r="BF23" s="4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6">
        <f t="shared" si="2"/>
        <v>75.75</v>
      </c>
      <c r="CQ23" s="10">
        <f t="shared" si="3"/>
        <v>75.75</v>
      </c>
      <c r="CR23" s="10" t="str">
        <f t="shared" si="3"/>
        <v/>
      </c>
      <c r="CS23" s="10" t="str">
        <f t="shared" si="3"/>
        <v/>
      </c>
      <c r="CT23" s="10">
        <f t="shared" si="3"/>
        <v>75.5</v>
      </c>
      <c r="CU23" s="10" t="str">
        <f t="shared" si="3"/>
        <v/>
      </c>
      <c r="CV23" s="21">
        <f t="shared" si="4"/>
        <v>76</v>
      </c>
      <c r="CW23" s="21">
        <f t="shared" si="5"/>
        <v>76</v>
      </c>
      <c r="CX23" s="22">
        <f t="shared" si="6"/>
        <v>76</v>
      </c>
      <c r="CY23" s="22">
        <f t="shared" si="7"/>
        <v>75</v>
      </c>
      <c r="CZ23" s="22" t="str">
        <f t="shared" si="8"/>
        <v/>
      </c>
      <c r="DA23" s="23" t="str">
        <f t="shared" si="9"/>
        <v/>
      </c>
      <c r="DB23" s="23" t="str">
        <f t="shared" si="10"/>
        <v/>
      </c>
      <c r="DC23" s="23" t="str">
        <f t="shared" si="11"/>
        <v/>
      </c>
      <c r="DD23" s="23" t="str">
        <f t="shared" si="12"/>
        <v/>
      </c>
      <c r="DE23" s="23" t="str">
        <f t="shared" si="13"/>
        <v/>
      </c>
      <c r="DF23" s="23" t="str">
        <f t="shared" si="14"/>
        <v/>
      </c>
      <c r="DG23" s="23" t="str">
        <f t="shared" si="15"/>
        <v/>
      </c>
      <c r="DH23" s="23" t="str">
        <f t="shared" si="16"/>
        <v/>
      </c>
      <c r="DI23" s="23" t="str">
        <f t="shared" si="17"/>
        <v/>
      </c>
      <c r="DJ23" s="23" t="str">
        <f t="shared" si="18"/>
        <v/>
      </c>
      <c r="DK23" s="23" t="str">
        <f t="shared" si="19"/>
        <v>merespon instruksi dan informasi sangat sederhana baik dengan tindakanmaupun bahasa secara berterima di dalam dan luar kelas</v>
      </c>
      <c r="DL23" s="23" t="str">
        <f t="shared" si="20"/>
        <v>menulis teks fungsional pendek sangat sederhana secara berterima dalm konteks sekitar peserta didik</v>
      </c>
      <c r="DM23" s="31" t="str">
        <f>IF(DK23="","",LOOKUP(MAX($CV23:$DJ23),KKM!$C$11:$C$14,KKM!$E$11:$E$14)&amp;" "&amp;BIG!DK23&amp;"; "&amp;LOOKUP(MIN(BIG!CV23:DJ23),KKM!$C$11:$C$14,KKM!$E$11:$E$14)&amp;" "&amp;BIG!DL23)</f>
        <v>Memiliki kemampuan yang cukup baik dalam  merespon instruksi dan informasi sangat sederhana baik dengan tindakanmaupun bahasa secara berterima di dalam dan luar kelas; Memiliki kemampuan yang cukup baik dalam  menulis teks fungsional pendek sangat sederhana secara berterima dalm konteks sekitar peserta didik</v>
      </c>
      <c r="DO23" s="9" t="str">
        <f t="shared" si="21"/>
        <v/>
      </c>
      <c r="DP23" s="9" t="str">
        <f t="shared" si="22"/>
        <v/>
      </c>
      <c r="DQ23" s="9" t="str">
        <f t="shared" si="23"/>
        <v/>
      </c>
      <c r="DR23" s="9" t="str">
        <f t="shared" si="24"/>
        <v/>
      </c>
      <c r="DS23" s="9">
        <f t="shared" si="25"/>
        <v>76</v>
      </c>
      <c r="DT23" s="9">
        <f t="shared" si="26"/>
        <v>76</v>
      </c>
      <c r="DU23" s="9">
        <f t="shared" si="27"/>
        <v>75</v>
      </c>
      <c r="DV23" s="9">
        <f t="shared" si="28"/>
        <v>75</v>
      </c>
      <c r="DW23" s="9" t="str">
        <f t="shared" si="29"/>
        <v/>
      </c>
      <c r="DX23" s="9" t="str">
        <f t="shared" si="30"/>
        <v/>
      </c>
      <c r="DY23" s="9" t="str">
        <f t="shared" si="31"/>
        <v/>
      </c>
      <c r="DZ23" s="9" t="str">
        <f t="shared" si="32"/>
        <v/>
      </c>
      <c r="EA23" s="9" t="str">
        <f t="shared" si="33"/>
        <v/>
      </c>
      <c r="EB23" s="9" t="str">
        <f t="shared" si="34"/>
        <v/>
      </c>
      <c r="EC23" s="9" t="str">
        <f t="shared" si="35"/>
        <v/>
      </c>
      <c r="ED23" s="9" t="str">
        <f t="shared" si="36"/>
        <v>memahami cerita lisan sangat sederhana dengan bantuan gambar</v>
      </c>
      <c r="EE23" s="9" t="str">
        <f t="shared" si="37"/>
        <v>memahami teks naratif bergambar sangat sederhana</v>
      </c>
      <c r="EF23" s="31" t="str">
        <f>IFERROR(LOOKUP(MAX($DO23:$EC23),KKM!$C$11:$C$14,KKM!$F$11:$F$14),"")&amp;BIG!ED23&amp;"; "&amp;IFERROR(LOOKUP(MIN($DO23:$EC23),KKM!$C$11:$C$14,KKM!$F$11:$F$14),"")&amp;BIG!EE23</f>
        <v>Cukup terampil dalam memahami cerita lisan sangat sederhana dengan bantuan gambar; Cukup terampil dalam memahami teks naratif bergambar sangat sederhana</v>
      </c>
    </row>
    <row r="24" spans="1:136" ht="63" x14ac:dyDescent="0.25">
      <c r="A24" s="2">
        <v>22</v>
      </c>
      <c r="B24" s="3" t="str">
        <f t="shared" ca="1" si="0"/>
        <v>RONI ANDIKA</v>
      </c>
      <c r="C24" s="3" t="str">
        <f t="shared" ca="1" si="0"/>
        <v>0083565802</v>
      </c>
      <c r="D24" s="4" t="s">
        <v>227</v>
      </c>
      <c r="E24" s="5">
        <v>76</v>
      </c>
      <c r="F24" s="5"/>
      <c r="G24" s="5"/>
      <c r="H24" s="5"/>
      <c r="I24" s="5"/>
      <c r="J24" s="4" t="s">
        <v>228</v>
      </c>
      <c r="K24" s="5">
        <v>76</v>
      </c>
      <c r="L24" s="5"/>
      <c r="M24" s="5"/>
      <c r="N24" s="5"/>
      <c r="O24" s="5"/>
      <c r="P24" s="4" t="s">
        <v>229</v>
      </c>
      <c r="Q24" s="5">
        <v>76</v>
      </c>
      <c r="R24" s="5"/>
      <c r="S24" s="5"/>
      <c r="T24" s="5"/>
      <c r="U24" s="5"/>
      <c r="V24" s="4" t="s">
        <v>230</v>
      </c>
      <c r="W24" s="5">
        <v>76</v>
      </c>
      <c r="X24" s="5"/>
      <c r="Y24" s="5"/>
      <c r="Z24" s="5"/>
      <c r="AA24" s="5" t="s">
        <v>163</v>
      </c>
      <c r="AB24" s="4" t="s">
        <v>231</v>
      </c>
      <c r="AC24" s="5"/>
      <c r="AD24" s="5"/>
      <c r="AE24" s="5"/>
      <c r="AF24" s="5">
        <v>76</v>
      </c>
      <c r="AG24" s="5" t="s">
        <v>163</v>
      </c>
      <c r="AH24" s="4" t="s">
        <v>232</v>
      </c>
      <c r="AI24" s="5"/>
      <c r="AJ24" s="5"/>
      <c r="AK24" s="5"/>
      <c r="AL24" s="5">
        <v>76</v>
      </c>
      <c r="AM24" s="5" t="s">
        <v>163</v>
      </c>
      <c r="AN24" s="6" t="s">
        <v>233</v>
      </c>
      <c r="AO24" s="5"/>
      <c r="AP24" s="5"/>
      <c r="AQ24" s="5"/>
      <c r="AR24" s="5">
        <v>75</v>
      </c>
      <c r="AS24" s="5"/>
      <c r="AT24" s="4" t="s">
        <v>234</v>
      </c>
      <c r="AU24" s="5"/>
      <c r="AV24" s="5"/>
      <c r="AW24" s="5"/>
      <c r="AX24" s="5">
        <v>75</v>
      </c>
      <c r="AY24" s="5"/>
      <c r="AZ24" s="4"/>
      <c r="BA24" s="5"/>
      <c r="BB24" s="5"/>
      <c r="BC24" s="5"/>
      <c r="BD24" s="5"/>
      <c r="BE24" s="5"/>
      <c r="BF24" s="4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6">
        <f t="shared" si="2"/>
        <v>76</v>
      </c>
      <c r="CQ24" s="10">
        <f t="shared" si="3"/>
        <v>76</v>
      </c>
      <c r="CR24" s="10" t="str">
        <f t="shared" si="3"/>
        <v/>
      </c>
      <c r="CS24" s="10" t="str">
        <f t="shared" si="3"/>
        <v/>
      </c>
      <c r="CT24" s="10">
        <f t="shared" si="3"/>
        <v>75.5</v>
      </c>
      <c r="CU24" s="10" t="str">
        <f t="shared" si="3"/>
        <v/>
      </c>
      <c r="CV24" s="21">
        <f t="shared" si="4"/>
        <v>76</v>
      </c>
      <c r="CW24" s="21">
        <f t="shared" si="5"/>
        <v>76</v>
      </c>
      <c r="CX24" s="22">
        <f t="shared" si="6"/>
        <v>76</v>
      </c>
      <c r="CY24" s="22">
        <f t="shared" si="7"/>
        <v>76</v>
      </c>
      <c r="CZ24" s="22" t="str">
        <f t="shared" si="8"/>
        <v/>
      </c>
      <c r="DA24" s="23" t="str">
        <f t="shared" si="9"/>
        <v/>
      </c>
      <c r="DB24" s="23" t="str">
        <f t="shared" si="10"/>
        <v/>
      </c>
      <c r="DC24" s="23" t="str">
        <f t="shared" si="11"/>
        <v/>
      </c>
      <c r="DD24" s="23" t="str">
        <f t="shared" si="12"/>
        <v/>
      </c>
      <c r="DE24" s="23" t="str">
        <f t="shared" si="13"/>
        <v/>
      </c>
      <c r="DF24" s="23" t="str">
        <f t="shared" si="14"/>
        <v/>
      </c>
      <c r="DG24" s="23" t="str">
        <f t="shared" si="15"/>
        <v/>
      </c>
      <c r="DH24" s="23" t="str">
        <f t="shared" si="16"/>
        <v/>
      </c>
      <c r="DI24" s="23" t="str">
        <f t="shared" si="17"/>
        <v/>
      </c>
      <c r="DJ24" s="23" t="str">
        <f t="shared" si="18"/>
        <v/>
      </c>
      <c r="DK24" s="23" t="str">
        <f t="shared" si="19"/>
        <v>merespon instruksi dan informasi sangat sederhana baik dengan tindakanmaupun bahasa secara berterima di dalam dan luar kelas</v>
      </c>
      <c r="DL24" s="23" t="str">
        <f t="shared" si="20"/>
        <v>merespon instruksi dan informasi sangat sederhana baik dengan tindakanmaupun bahasa secara berterima di dalam dan luar kelas</v>
      </c>
      <c r="DM24" s="31" t="str">
        <f>IF(DK24="","",LOOKUP(MAX($CV24:$DJ24),KKM!$C$11:$C$14,KKM!$E$11:$E$14)&amp;" "&amp;BIG!DK24&amp;"; "&amp;LOOKUP(MIN(BIG!CV24:DJ24),KKM!$C$11:$C$14,KKM!$E$11:$E$14)&amp;" "&amp;BIG!DL24)</f>
        <v>Memiliki kemampuan yang cukup baik dalam  merespon instruksi dan informasi sangat sederhana baik dengan tindakanmaupun bahasa secara berterima di dalam dan luar kelas; Memiliki kemampuan yang cukup baik dalam  merespon instruksi dan informasi sangat sederhana baik dengan tindakanmaupun bahasa secara berterima di dalam dan luar kelas</v>
      </c>
      <c r="DO24" s="9" t="str">
        <f t="shared" si="21"/>
        <v/>
      </c>
      <c r="DP24" s="9" t="str">
        <f t="shared" si="22"/>
        <v/>
      </c>
      <c r="DQ24" s="9" t="str">
        <f t="shared" si="23"/>
        <v/>
      </c>
      <c r="DR24" s="9" t="str">
        <f t="shared" si="24"/>
        <v/>
      </c>
      <c r="DS24" s="9">
        <f t="shared" si="25"/>
        <v>76</v>
      </c>
      <c r="DT24" s="9">
        <f t="shared" si="26"/>
        <v>76</v>
      </c>
      <c r="DU24" s="9">
        <f t="shared" si="27"/>
        <v>75</v>
      </c>
      <c r="DV24" s="9">
        <f t="shared" si="28"/>
        <v>75</v>
      </c>
      <c r="DW24" s="9" t="str">
        <f t="shared" si="29"/>
        <v/>
      </c>
      <c r="DX24" s="9" t="str">
        <f t="shared" si="30"/>
        <v/>
      </c>
      <c r="DY24" s="9" t="str">
        <f t="shared" si="31"/>
        <v/>
      </c>
      <c r="DZ24" s="9" t="str">
        <f t="shared" si="32"/>
        <v/>
      </c>
      <c r="EA24" s="9" t="str">
        <f t="shared" si="33"/>
        <v/>
      </c>
      <c r="EB24" s="9" t="str">
        <f t="shared" si="34"/>
        <v/>
      </c>
      <c r="EC24" s="9" t="str">
        <f t="shared" si="35"/>
        <v/>
      </c>
      <c r="ED24" s="9" t="str">
        <f t="shared" si="36"/>
        <v>memahami cerita lisan sangat sederhana dengan bantuan gambar</v>
      </c>
      <c r="EE24" s="9" t="str">
        <f t="shared" si="37"/>
        <v>memahami teks naratif bergambar sangat sederhana</v>
      </c>
      <c r="EF24" s="31" t="str">
        <f>IFERROR(LOOKUP(MAX($DO24:$EC24),KKM!$C$11:$C$14,KKM!$F$11:$F$14),"")&amp;BIG!ED24&amp;"; "&amp;IFERROR(LOOKUP(MIN($DO24:$EC24),KKM!$C$11:$C$14,KKM!$F$11:$F$14),"")&amp;BIG!EE24</f>
        <v>Cukup terampil dalam memahami cerita lisan sangat sederhana dengan bantuan gambar; Cukup terampil dalam memahami teks naratif bergambar sangat sederhana</v>
      </c>
    </row>
    <row r="25" spans="1:136" ht="47.25" x14ac:dyDescent="0.25">
      <c r="A25" s="2">
        <v>23</v>
      </c>
      <c r="B25" s="3" t="str">
        <f t="shared" ca="1" si="0"/>
        <v>SAIDUL SYA'BAN</v>
      </c>
      <c r="C25" s="3" t="str">
        <f t="shared" ca="1" si="0"/>
        <v>0074839126</v>
      </c>
      <c r="D25" s="4" t="s">
        <v>227</v>
      </c>
      <c r="E25" s="5">
        <v>75</v>
      </c>
      <c r="F25" s="5"/>
      <c r="G25" s="5"/>
      <c r="H25" s="5"/>
      <c r="I25" s="5"/>
      <c r="J25" s="4" t="s">
        <v>228</v>
      </c>
      <c r="K25" s="5">
        <v>76</v>
      </c>
      <c r="L25" s="5"/>
      <c r="M25" s="5"/>
      <c r="N25" s="5"/>
      <c r="O25" s="5"/>
      <c r="P25" s="4" t="s">
        <v>229</v>
      </c>
      <c r="Q25" s="5">
        <v>76</v>
      </c>
      <c r="R25" s="5"/>
      <c r="S25" s="5"/>
      <c r="T25" s="5"/>
      <c r="U25" s="5"/>
      <c r="V25" s="4" t="s">
        <v>230</v>
      </c>
      <c r="W25" s="5">
        <v>78</v>
      </c>
      <c r="X25" s="5"/>
      <c r="Y25" s="5"/>
      <c r="Z25" s="5"/>
      <c r="AA25" s="5" t="s">
        <v>163</v>
      </c>
      <c r="AB25" s="4" t="s">
        <v>231</v>
      </c>
      <c r="AC25" s="5"/>
      <c r="AD25" s="5"/>
      <c r="AE25" s="5"/>
      <c r="AF25" s="5">
        <v>78</v>
      </c>
      <c r="AG25" s="5" t="s">
        <v>163</v>
      </c>
      <c r="AH25" s="4" t="s">
        <v>232</v>
      </c>
      <c r="AI25" s="5"/>
      <c r="AJ25" s="5"/>
      <c r="AK25" s="5"/>
      <c r="AL25" s="5">
        <v>77</v>
      </c>
      <c r="AM25" s="5" t="s">
        <v>163</v>
      </c>
      <c r="AN25" s="6" t="s">
        <v>233</v>
      </c>
      <c r="AO25" s="5"/>
      <c r="AP25" s="5"/>
      <c r="AQ25" s="5"/>
      <c r="AR25" s="5">
        <v>75</v>
      </c>
      <c r="AS25" s="5"/>
      <c r="AT25" s="4" t="s">
        <v>234</v>
      </c>
      <c r="AU25" s="5"/>
      <c r="AV25" s="5"/>
      <c r="AW25" s="5"/>
      <c r="AX25" s="5">
        <v>75</v>
      </c>
      <c r="AY25" s="5"/>
      <c r="AZ25" s="4"/>
      <c r="BA25" s="5"/>
      <c r="BB25" s="5"/>
      <c r="BC25" s="5"/>
      <c r="BD25" s="5"/>
      <c r="BE25" s="5"/>
      <c r="BF25" s="4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6">
        <f t="shared" si="2"/>
        <v>76.25</v>
      </c>
      <c r="CQ25" s="10">
        <f t="shared" si="3"/>
        <v>76.25</v>
      </c>
      <c r="CR25" s="10" t="str">
        <f t="shared" si="3"/>
        <v/>
      </c>
      <c r="CS25" s="10" t="str">
        <f t="shared" si="3"/>
        <v/>
      </c>
      <c r="CT25" s="10">
        <f t="shared" si="3"/>
        <v>76.25</v>
      </c>
      <c r="CU25" s="10" t="str">
        <f t="shared" si="3"/>
        <v/>
      </c>
      <c r="CV25" s="21">
        <f t="shared" si="4"/>
        <v>75</v>
      </c>
      <c r="CW25" s="21">
        <f t="shared" si="5"/>
        <v>76</v>
      </c>
      <c r="CX25" s="22">
        <f t="shared" si="6"/>
        <v>76</v>
      </c>
      <c r="CY25" s="22">
        <f t="shared" si="7"/>
        <v>78</v>
      </c>
      <c r="CZ25" s="22" t="str">
        <f t="shared" si="8"/>
        <v/>
      </c>
      <c r="DA25" s="23" t="str">
        <f t="shared" si="9"/>
        <v/>
      </c>
      <c r="DB25" s="23" t="str">
        <f t="shared" si="10"/>
        <v/>
      </c>
      <c r="DC25" s="23" t="str">
        <f t="shared" si="11"/>
        <v/>
      </c>
      <c r="DD25" s="23" t="str">
        <f t="shared" si="12"/>
        <v/>
      </c>
      <c r="DE25" s="23" t="str">
        <f t="shared" si="13"/>
        <v/>
      </c>
      <c r="DF25" s="23" t="str">
        <f t="shared" si="14"/>
        <v/>
      </c>
      <c r="DG25" s="23" t="str">
        <f t="shared" si="15"/>
        <v/>
      </c>
      <c r="DH25" s="23" t="str">
        <f t="shared" si="16"/>
        <v/>
      </c>
      <c r="DI25" s="23" t="str">
        <f t="shared" si="17"/>
        <v/>
      </c>
      <c r="DJ25" s="23" t="str">
        <f t="shared" si="18"/>
        <v/>
      </c>
      <c r="DK25" s="23" t="str">
        <f t="shared" si="19"/>
        <v>menulis teks fungsional pendek sangat sederhana secara berterima dalm konteks sekitar peserta didik</v>
      </c>
      <c r="DL25" s="23" t="str">
        <f t="shared" si="20"/>
        <v>merespon instruksi dan informasi sangat sederhana baik dengan tindakanmaupun bahasa secara berterima di dalam dan luar kelas</v>
      </c>
      <c r="DM25" s="31" t="str">
        <f>IF(DK25="","",LOOKUP(MAX($CV25:$DJ25),KKM!$C$11:$C$14,KKM!$E$11:$E$14)&amp;" "&amp;BIG!DK25&amp;"; "&amp;LOOKUP(MIN(BIG!CV25:DJ25),KKM!$C$11:$C$14,KKM!$E$11:$E$14)&amp;" "&amp;BIG!DL25)</f>
        <v>Memiliki kemampuan yang cukup baik dalam  menulis teks fungsional pendek sangat sederhana secara berterima dalm konteks sekitar peserta didik; Memiliki kemampuan yang cukup baik dalam  merespon instruksi dan informasi sangat sederhana baik dengan tindakanmaupun bahasa secara berterima di dalam dan luar kelas</v>
      </c>
      <c r="DO25" s="9" t="str">
        <f t="shared" si="21"/>
        <v/>
      </c>
      <c r="DP25" s="9" t="str">
        <f t="shared" si="22"/>
        <v/>
      </c>
      <c r="DQ25" s="9" t="str">
        <f t="shared" si="23"/>
        <v/>
      </c>
      <c r="DR25" s="9" t="str">
        <f t="shared" si="24"/>
        <v/>
      </c>
      <c r="DS25" s="9">
        <f t="shared" si="25"/>
        <v>78</v>
      </c>
      <c r="DT25" s="9">
        <f t="shared" si="26"/>
        <v>77</v>
      </c>
      <c r="DU25" s="9">
        <f t="shared" si="27"/>
        <v>75</v>
      </c>
      <c r="DV25" s="9">
        <f t="shared" si="28"/>
        <v>75</v>
      </c>
      <c r="DW25" s="9" t="str">
        <f t="shared" si="29"/>
        <v/>
      </c>
      <c r="DX25" s="9" t="str">
        <f t="shared" si="30"/>
        <v/>
      </c>
      <c r="DY25" s="9" t="str">
        <f t="shared" si="31"/>
        <v/>
      </c>
      <c r="DZ25" s="9" t="str">
        <f t="shared" si="32"/>
        <v/>
      </c>
      <c r="EA25" s="9" t="str">
        <f t="shared" si="33"/>
        <v/>
      </c>
      <c r="EB25" s="9" t="str">
        <f t="shared" si="34"/>
        <v/>
      </c>
      <c r="EC25" s="9" t="str">
        <f t="shared" si="35"/>
        <v/>
      </c>
      <c r="ED25" s="9" t="str">
        <f t="shared" si="36"/>
        <v>memahami cerita lisan sangat sederhana dengan bantuan gambar</v>
      </c>
      <c r="EE25" s="9" t="str">
        <f t="shared" si="37"/>
        <v>memahami teks naratif bergambar sangat sederhana</v>
      </c>
      <c r="EF25" s="31" t="str">
        <f>IFERROR(LOOKUP(MAX($DO25:$EC25),KKM!$C$11:$C$14,KKM!$F$11:$F$14),"")&amp;BIG!ED25&amp;"; "&amp;IFERROR(LOOKUP(MIN($DO25:$EC25),KKM!$C$11:$C$14,KKM!$F$11:$F$14),"")&amp;BIG!EE25</f>
        <v>Cukup terampil dalam memahami cerita lisan sangat sederhana dengan bantuan gambar; Cukup terampil dalam memahami teks naratif bergambar sangat sederhana</v>
      </c>
    </row>
    <row r="26" spans="1:136" ht="47.25" x14ac:dyDescent="0.25">
      <c r="B26" s="3" t="str">
        <f t="shared" ca="1" si="0"/>
        <v>SYAHIRA ANEILA AZRA</v>
      </c>
      <c r="C26" s="3" t="str">
        <f t="shared" ca="1" si="0"/>
        <v>0083954090</v>
      </c>
      <c r="D26" s="8" t="s">
        <v>227</v>
      </c>
      <c r="E26" s="8">
        <v>75</v>
      </c>
      <c r="J26" s="8" t="s">
        <v>228</v>
      </c>
      <c r="K26" s="8">
        <v>74</v>
      </c>
      <c r="P26" s="8" t="s">
        <v>229</v>
      </c>
      <c r="Q26" s="8">
        <v>75</v>
      </c>
      <c r="V26" s="8" t="s">
        <v>230</v>
      </c>
      <c r="W26" s="8">
        <v>75</v>
      </c>
      <c r="AA26" s="8" t="s">
        <v>163</v>
      </c>
      <c r="AB26" s="8" t="s">
        <v>231</v>
      </c>
      <c r="AF26" s="8">
        <v>76</v>
      </c>
      <c r="AG26" s="8" t="s">
        <v>163</v>
      </c>
      <c r="AH26" s="8" t="s">
        <v>232</v>
      </c>
      <c r="AL26" s="8">
        <v>76</v>
      </c>
      <c r="AM26" s="8" t="s">
        <v>163</v>
      </c>
      <c r="AN26" s="8" t="s">
        <v>233</v>
      </c>
      <c r="AR26" s="8">
        <v>75</v>
      </c>
      <c r="AT26" s="8" t="s">
        <v>234</v>
      </c>
      <c r="AX26" s="8">
        <v>75</v>
      </c>
      <c r="CP26" s="56">
        <f t="shared" si="2"/>
        <v>74.75</v>
      </c>
      <c r="CQ26" s="10">
        <f t="shared" si="3"/>
        <v>74.75</v>
      </c>
      <c r="CR26" s="10" t="str">
        <f t="shared" si="3"/>
        <v/>
      </c>
      <c r="CS26" s="10" t="str">
        <f t="shared" si="3"/>
        <v/>
      </c>
      <c r="CT26" s="10">
        <f t="shared" si="3"/>
        <v>75.5</v>
      </c>
      <c r="CU26" s="10" t="str">
        <f t="shared" si="3"/>
        <v/>
      </c>
      <c r="CV26" s="21">
        <f t="shared" si="4"/>
        <v>75</v>
      </c>
      <c r="CW26" s="21">
        <f t="shared" si="5"/>
        <v>74</v>
      </c>
      <c r="CX26" s="22">
        <f t="shared" si="6"/>
        <v>75</v>
      </c>
      <c r="CY26" s="22">
        <f t="shared" si="7"/>
        <v>75</v>
      </c>
      <c r="CZ26" s="22" t="str">
        <f t="shared" si="8"/>
        <v/>
      </c>
      <c r="DA26" s="23" t="str">
        <f t="shared" si="9"/>
        <v/>
      </c>
      <c r="DB26" s="23" t="str">
        <f t="shared" si="10"/>
        <v/>
      </c>
      <c r="DC26" s="23" t="str">
        <f t="shared" si="11"/>
        <v/>
      </c>
      <c r="DD26" s="23" t="str">
        <f t="shared" si="12"/>
        <v/>
      </c>
      <c r="DE26" s="23" t="str">
        <f t="shared" si="13"/>
        <v/>
      </c>
      <c r="DF26" s="23" t="str">
        <f t="shared" si="14"/>
        <v/>
      </c>
      <c r="DG26" s="23" t="str">
        <f t="shared" si="15"/>
        <v/>
      </c>
      <c r="DH26" s="23" t="str">
        <f t="shared" si="16"/>
        <v/>
      </c>
      <c r="DI26" s="23" t="str">
        <f t="shared" si="17"/>
        <v/>
      </c>
      <c r="DJ26" s="23" t="str">
        <f t="shared" si="18"/>
        <v/>
      </c>
      <c r="DK26" s="23" t="str">
        <f t="shared" si="19"/>
        <v>merespon instruksi dan informasi sangat sederhana baik dengan tindakanmaupun bahasa secara berterima di dalam dan luar kelas</v>
      </c>
      <c r="DL26" s="23" t="str">
        <f t="shared" si="20"/>
        <v>bercakap-cakap untuk menyertai tindakan secara yang melibatkan tindak tutur : memberi aba aba dan petunjuk</v>
      </c>
      <c r="DM26" s="31" t="str">
        <f>IF(DK26="","",LOOKUP(MAX($CV26:$DJ26),KKM!$C$11:$C$14,KKM!$E$11:$E$14)&amp;" "&amp;BIG!DK26&amp;"; "&amp;LOOKUP(MIN(BIG!CV26:DJ26),KKM!$C$11:$C$14,KKM!$E$11:$E$14)&amp;" "&amp;BIG!DL26)</f>
        <v>Memiliki kemampuan yang cukup baik dalam  merespon instruksi dan informasi sangat sederhana baik dengan tindakanmaupun bahasa secara berterima di dalam dan luar kelas; Memiliki kemampuan yang cukup baik dalam  bercakap-cakap untuk menyertai tindakan secara yang melibatkan tindak tutur : memberi aba aba dan petunjuk</v>
      </c>
      <c r="DO26" s="9" t="str">
        <f t="shared" si="21"/>
        <v/>
      </c>
      <c r="DP26" s="9" t="str">
        <f t="shared" si="22"/>
        <v/>
      </c>
      <c r="DQ26" s="9" t="str">
        <f t="shared" si="23"/>
        <v/>
      </c>
      <c r="DR26" s="9" t="str">
        <f t="shared" si="24"/>
        <v/>
      </c>
      <c r="DS26" s="9">
        <f t="shared" si="25"/>
        <v>76</v>
      </c>
      <c r="DT26" s="9">
        <f t="shared" si="26"/>
        <v>76</v>
      </c>
      <c r="DU26" s="9">
        <f t="shared" si="27"/>
        <v>75</v>
      </c>
      <c r="DV26" s="9">
        <f t="shared" si="28"/>
        <v>75</v>
      </c>
      <c r="DW26" s="9" t="str">
        <f t="shared" si="29"/>
        <v/>
      </c>
      <c r="DX26" s="9" t="str">
        <f t="shared" si="30"/>
        <v/>
      </c>
      <c r="DY26" s="9" t="str">
        <f t="shared" si="31"/>
        <v/>
      </c>
      <c r="DZ26" s="9" t="str">
        <f t="shared" si="32"/>
        <v/>
      </c>
      <c r="EA26" s="9" t="str">
        <f t="shared" si="33"/>
        <v/>
      </c>
      <c r="EB26" s="9" t="str">
        <f t="shared" si="34"/>
        <v/>
      </c>
      <c r="EC26" s="9" t="str">
        <f t="shared" si="35"/>
        <v/>
      </c>
      <c r="ED26" s="9" t="str">
        <f t="shared" si="36"/>
        <v>memahami cerita lisan sangat sederhana dengan bantuan gambar</v>
      </c>
      <c r="EE26" s="9" t="str">
        <f t="shared" si="37"/>
        <v>memahami teks naratif bergambar sangat sederhana</v>
      </c>
      <c r="EF26" s="31" t="str">
        <f>IFERROR(LOOKUP(MAX($DO26:$EC26),KKM!$C$11:$C$14,KKM!$F$11:$F$14),"")&amp;BIG!ED26&amp;"; "&amp;IFERROR(LOOKUP(MIN($DO26:$EC26),KKM!$C$11:$C$14,KKM!$F$11:$F$14),"")&amp;BIG!EE26</f>
        <v>Cukup terampil dalam memahami cerita lisan sangat sederhana dengan bantuan gambar; Cukup terampil dalam memahami teks naratif bergambar sangat sederhana</v>
      </c>
    </row>
    <row r="27" spans="1:136" ht="47.25" x14ac:dyDescent="0.25">
      <c r="B27" s="3" t="str">
        <f t="shared" ca="1" si="0"/>
        <v>UMSIYEH</v>
      </c>
      <c r="C27" s="3" t="str">
        <f t="shared" ca="1" si="0"/>
        <v>0071939466</v>
      </c>
      <c r="D27" s="8" t="s">
        <v>227</v>
      </c>
      <c r="E27" s="8">
        <v>75</v>
      </c>
      <c r="J27" s="8" t="s">
        <v>228</v>
      </c>
      <c r="K27" s="8">
        <v>74</v>
      </c>
      <c r="P27" s="8" t="s">
        <v>229</v>
      </c>
      <c r="Q27" s="8">
        <v>74</v>
      </c>
      <c r="V27" s="8" t="s">
        <v>230</v>
      </c>
      <c r="W27" s="8">
        <v>75</v>
      </c>
      <c r="AA27" s="8" t="s">
        <v>163</v>
      </c>
      <c r="AB27" s="8" t="s">
        <v>231</v>
      </c>
      <c r="AF27" s="8">
        <v>76</v>
      </c>
      <c r="AG27" s="8" t="s">
        <v>163</v>
      </c>
      <c r="AH27" s="8" t="s">
        <v>232</v>
      </c>
      <c r="AL27" s="8">
        <v>76</v>
      </c>
      <c r="AM27" s="8" t="s">
        <v>163</v>
      </c>
      <c r="AN27" s="8" t="s">
        <v>233</v>
      </c>
      <c r="AR27" s="8">
        <v>75</v>
      </c>
      <c r="AT27" s="8" t="s">
        <v>234</v>
      </c>
      <c r="AX27" s="8">
        <v>75</v>
      </c>
      <c r="CP27" s="56">
        <f t="shared" si="2"/>
        <v>74.5</v>
      </c>
      <c r="CQ27" s="10">
        <f t="shared" ref="CQ27:CU32" si="38">IFERROR(AVERAGEIF($D$2:$CO$2,CQ$2,$D27:$CO27),"")</f>
        <v>74.5</v>
      </c>
      <c r="CR27" s="10" t="str">
        <f t="shared" si="38"/>
        <v/>
      </c>
      <c r="CS27" s="10" t="str">
        <f t="shared" si="38"/>
        <v/>
      </c>
      <c r="CT27" s="10">
        <f t="shared" si="38"/>
        <v>75.5</v>
      </c>
      <c r="CU27" s="10" t="str">
        <f t="shared" si="38"/>
        <v/>
      </c>
      <c r="CV27" s="21">
        <f t="shared" si="4"/>
        <v>75</v>
      </c>
      <c r="CW27" s="21">
        <f t="shared" si="5"/>
        <v>74</v>
      </c>
      <c r="CX27" s="22">
        <f t="shared" si="6"/>
        <v>74</v>
      </c>
      <c r="CY27" s="22">
        <f t="shared" si="7"/>
        <v>75</v>
      </c>
      <c r="CZ27" s="22" t="str">
        <f t="shared" si="8"/>
        <v/>
      </c>
      <c r="DA27" s="23" t="str">
        <f t="shared" si="9"/>
        <v/>
      </c>
      <c r="DB27" s="23" t="str">
        <f t="shared" si="10"/>
        <v/>
      </c>
      <c r="DC27" s="23" t="str">
        <f t="shared" si="11"/>
        <v/>
      </c>
      <c r="DD27" s="23" t="str">
        <f t="shared" si="12"/>
        <v/>
      </c>
      <c r="DE27" s="23" t="str">
        <f t="shared" si="13"/>
        <v/>
      </c>
      <c r="DF27" s="23" t="str">
        <f t="shared" si="14"/>
        <v/>
      </c>
      <c r="DG27" s="23" t="str">
        <f t="shared" si="15"/>
        <v/>
      </c>
      <c r="DH27" s="23" t="str">
        <f t="shared" si="16"/>
        <v/>
      </c>
      <c r="DI27" s="23" t="str">
        <f t="shared" si="17"/>
        <v/>
      </c>
      <c r="DJ27" s="23" t="str">
        <f t="shared" si="18"/>
        <v/>
      </c>
      <c r="DK27" s="23" t="str">
        <f t="shared" si="19"/>
        <v>merespon instruksi dan informasi sangat sederhana baik dengan tindakanmaupun bahasa secara berterima di dalam dan luar kelas</v>
      </c>
      <c r="DL27" s="23" t="str">
        <f t="shared" si="20"/>
        <v>bercakap-cakap untuk menyertai tindakan secara yang melibatkan tindak tutur : memberi aba aba dan petunjuk</v>
      </c>
      <c r="DM27" s="31" t="str">
        <f>IF(DK27="","",LOOKUP(MAX($CV27:$DJ27),KKM!$C$11:$C$14,KKM!$E$11:$E$14)&amp;" "&amp;BIG!DK27&amp;"; "&amp;LOOKUP(MIN(BIG!CV27:DJ27),KKM!$C$11:$C$14,KKM!$E$11:$E$14)&amp;" "&amp;BIG!DL27)</f>
        <v>Memiliki kemampuan yang cukup baik dalam  merespon instruksi dan informasi sangat sederhana baik dengan tindakanmaupun bahasa secara berterima di dalam dan luar kelas; Memiliki kemampuan yang cukup baik dalam  bercakap-cakap untuk menyertai tindakan secara yang melibatkan tindak tutur : memberi aba aba dan petunjuk</v>
      </c>
      <c r="DO27" s="9" t="str">
        <f t="shared" si="21"/>
        <v/>
      </c>
      <c r="DP27" s="9" t="str">
        <f t="shared" si="22"/>
        <v/>
      </c>
      <c r="DQ27" s="9" t="str">
        <f t="shared" si="23"/>
        <v/>
      </c>
      <c r="DR27" s="9" t="str">
        <f t="shared" si="24"/>
        <v/>
      </c>
      <c r="DS27" s="9">
        <f t="shared" si="25"/>
        <v>76</v>
      </c>
      <c r="DT27" s="9">
        <f t="shared" si="26"/>
        <v>76</v>
      </c>
      <c r="DU27" s="9">
        <f t="shared" si="27"/>
        <v>75</v>
      </c>
      <c r="DV27" s="9">
        <f t="shared" si="28"/>
        <v>75</v>
      </c>
      <c r="DW27" s="9" t="str">
        <f t="shared" si="29"/>
        <v/>
      </c>
      <c r="DX27" s="9" t="str">
        <f t="shared" si="30"/>
        <v/>
      </c>
      <c r="DY27" s="9" t="str">
        <f t="shared" si="31"/>
        <v/>
      </c>
      <c r="DZ27" s="9" t="str">
        <f t="shared" si="32"/>
        <v/>
      </c>
      <c r="EA27" s="9" t="str">
        <f t="shared" si="33"/>
        <v/>
      </c>
      <c r="EB27" s="9" t="str">
        <f t="shared" si="34"/>
        <v/>
      </c>
      <c r="EC27" s="9" t="str">
        <f t="shared" si="35"/>
        <v/>
      </c>
      <c r="ED27" s="9" t="str">
        <f t="shared" si="36"/>
        <v>memahami cerita lisan sangat sederhana dengan bantuan gambar</v>
      </c>
      <c r="EE27" s="9" t="str">
        <f t="shared" si="37"/>
        <v>memahami teks naratif bergambar sangat sederhana</v>
      </c>
      <c r="EF27" s="31" t="str">
        <f>IFERROR(LOOKUP(MAX($DO27:$EC27),KKM!$C$11:$C$14,KKM!$F$11:$F$14),"")&amp;BIG!ED27&amp;"; "&amp;IFERROR(LOOKUP(MIN($DO27:$EC27),KKM!$C$11:$C$14,KKM!$F$11:$F$14),"")&amp;BIG!EE27</f>
        <v>Cukup terampil dalam memahami cerita lisan sangat sederhana dengan bantuan gambar; Cukup terampil dalam memahami teks naratif bergambar sangat sederhana</v>
      </c>
    </row>
    <row r="28" spans="1:136" x14ac:dyDescent="0.25">
      <c r="B28" s="3" t="str">
        <f t="shared" ca="1" si="0"/>
        <v>YAMAN</v>
      </c>
      <c r="C28" s="3" t="str">
        <f t="shared" ca="1" si="0"/>
        <v>0079075710</v>
      </c>
      <c r="CP28" s="56">
        <f t="shared" si="2"/>
        <v>0</v>
      </c>
      <c r="CQ28" s="10" t="str">
        <f t="shared" si="38"/>
        <v/>
      </c>
      <c r="CR28" s="10" t="str">
        <f t="shared" si="38"/>
        <v/>
      </c>
      <c r="CS28" s="10" t="str">
        <f t="shared" si="38"/>
        <v/>
      </c>
      <c r="CT28" s="10" t="str">
        <f t="shared" si="38"/>
        <v/>
      </c>
      <c r="CU28" s="10" t="str">
        <f t="shared" si="38"/>
        <v/>
      </c>
      <c r="CV28" s="21" t="str">
        <f t="shared" si="4"/>
        <v/>
      </c>
      <c r="CW28" s="21" t="str">
        <f t="shared" si="5"/>
        <v/>
      </c>
      <c r="CX28" s="22" t="str">
        <f t="shared" si="6"/>
        <v/>
      </c>
      <c r="CY28" s="22" t="str">
        <f t="shared" si="7"/>
        <v/>
      </c>
      <c r="CZ28" s="22" t="str">
        <f t="shared" si="8"/>
        <v/>
      </c>
      <c r="DA28" s="23" t="str">
        <f t="shared" si="9"/>
        <v/>
      </c>
      <c r="DB28" s="23" t="str">
        <f t="shared" si="10"/>
        <v/>
      </c>
      <c r="DC28" s="23" t="str">
        <f t="shared" si="11"/>
        <v/>
      </c>
      <c r="DD28" s="23" t="str">
        <f t="shared" si="12"/>
        <v/>
      </c>
      <c r="DE28" s="23" t="str">
        <f t="shared" si="13"/>
        <v/>
      </c>
      <c r="DF28" s="23" t="str">
        <f t="shared" si="14"/>
        <v/>
      </c>
      <c r="DG28" s="23" t="str">
        <f t="shared" si="15"/>
        <v/>
      </c>
      <c r="DH28" s="23" t="str">
        <f t="shared" si="16"/>
        <v/>
      </c>
      <c r="DI28" s="23" t="str">
        <f t="shared" si="17"/>
        <v/>
      </c>
      <c r="DJ28" s="23" t="str">
        <f t="shared" si="18"/>
        <v/>
      </c>
      <c r="DK28" s="23" t="str">
        <f t="shared" si="19"/>
        <v/>
      </c>
      <c r="DL28" s="23" t="str">
        <f t="shared" si="20"/>
        <v/>
      </c>
      <c r="DM28" s="31" t="str">
        <f>IF(DK28="","",LOOKUP(MAX($CV28:$DJ28),KKM!$C$11:$C$14,KKM!$E$11:$E$14)&amp;" "&amp;BIG!DK28&amp;"; "&amp;LOOKUP(MIN(BIG!CV28:DJ28),KKM!$C$11:$C$14,KKM!$E$11:$E$14)&amp;" "&amp;BIG!DL28)</f>
        <v/>
      </c>
      <c r="DO28" s="9" t="str">
        <f t="shared" si="21"/>
        <v/>
      </c>
      <c r="DP28" s="9" t="str">
        <f t="shared" si="22"/>
        <v/>
      </c>
      <c r="DQ28" s="9" t="str">
        <f t="shared" si="23"/>
        <v/>
      </c>
      <c r="DR28" s="9" t="str">
        <f t="shared" si="24"/>
        <v/>
      </c>
      <c r="DS28" s="9" t="e">
        <f t="shared" si="25"/>
        <v>#DIV/0!</v>
      </c>
      <c r="DT28" s="9" t="str">
        <f t="shared" si="26"/>
        <v/>
      </c>
      <c r="DU28" s="9" t="str">
        <f t="shared" si="27"/>
        <v/>
      </c>
      <c r="DV28" s="9" t="str">
        <f t="shared" si="28"/>
        <v/>
      </c>
      <c r="DW28" s="9" t="str">
        <f t="shared" si="29"/>
        <v/>
      </c>
      <c r="DX28" s="9" t="str">
        <f t="shared" si="30"/>
        <v/>
      </c>
      <c r="DY28" s="9" t="str">
        <f t="shared" si="31"/>
        <v/>
      </c>
      <c r="DZ28" s="9" t="str">
        <f t="shared" si="32"/>
        <v/>
      </c>
      <c r="EA28" s="9" t="str">
        <f t="shared" si="33"/>
        <v/>
      </c>
      <c r="EB28" s="9" t="str">
        <f t="shared" si="34"/>
        <v/>
      </c>
      <c r="EC28" s="9" t="str">
        <f t="shared" si="35"/>
        <v/>
      </c>
      <c r="ED28" s="9" t="str">
        <f t="shared" si="36"/>
        <v/>
      </c>
      <c r="EE28" s="9" t="str">
        <f t="shared" si="37"/>
        <v/>
      </c>
      <c r="EF28" s="31" t="str">
        <f>IFERROR(LOOKUP(MAX($DO28:$EC28),KKM!$C$11:$C$14,KKM!$F$11:$F$14),"")&amp;BIG!ED28&amp;"; "&amp;IFERROR(LOOKUP(MIN($DO28:$EC28),KKM!$C$11:$C$14,KKM!$F$11:$F$14),"")&amp;BIG!EE28</f>
        <v xml:space="preserve">; </v>
      </c>
    </row>
    <row r="29" spans="1:136" x14ac:dyDescent="0.25">
      <c r="B29" s="3" t="str">
        <f t="shared" ca="1" si="0"/>
        <v/>
      </c>
      <c r="C29" s="3" t="str">
        <f t="shared" ca="1" si="0"/>
        <v/>
      </c>
      <c r="CP29" s="56">
        <f t="shared" si="2"/>
        <v>0</v>
      </c>
      <c r="CQ29" s="10" t="str">
        <f t="shared" si="38"/>
        <v/>
      </c>
      <c r="CR29" s="10" t="str">
        <f t="shared" si="38"/>
        <v/>
      </c>
      <c r="CS29" s="10" t="str">
        <f t="shared" si="38"/>
        <v/>
      </c>
      <c r="CT29" s="10" t="str">
        <f t="shared" si="38"/>
        <v/>
      </c>
      <c r="CU29" s="10" t="str">
        <f t="shared" si="38"/>
        <v/>
      </c>
      <c r="CV29" s="21" t="str">
        <f t="shared" si="4"/>
        <v/>
      </c>
      <c r="CW29" s="21" t="str">
        <f t="shared" si="5"/>
        <v/>
      </c>
      <c r="CX29" s="22" t="str">
        <f t="shared" si="6"/>
        <v/>
      </c>
      <c r="CY29" s="22" t="str">
        <f t="shared" si="7"/>
        <v/>
      </c>
      <c r="CZ29" s="22" t="str">
        <f t="shared" si="8"/>
        <v/>
      </c>
      <c r="DA29" s="23" t="str">
        <f t="shared" si="9"/>
        <v/>
      </c>
      <c r="DB29" s="23" t="str">
        <f t="shared" si="10"/>
        <v/>
      </c>
      <c r="DC29" s="23" t="str">
        <f t="shared" si="11"/>
        <v/>
      </c>
      <c r="DD29" s="23" t="str">
        <f t="shared" si="12"/>
        <v/>
      </c>
      <c r="DE29" s="23" t="str">
        <f t="shared" si="13"/>
        <v/>
      </c>
      <c r="DF29" s="23" t="str">
        <f t="shared" si="14"/>
        <v/>
      </c>
      <c r="DG29" s="23" t="str">
        <f t="shared" si="15"/>
        <v/>
      </c>
      <c r="DH29" s="23" t="str">
        <f t="shared" si="16"/>
        <v/>
      </c>
      <c r="DI29" s="23" t="str">
        <f t="shared" si="17"/>
        <v/>
      </c>
      <c r="DJ29" s="23" t="str">
        <f t="shared" si="18"/>
        <v/>
      </c>
      <c r="DK29" s="23" t="str">
        <f t="shared" si="19"/>
        <v/>
      </c>
      <c r="DL29" s="23" t="str">
        <f t="shared" si="20"/>
        <v/>
      </c>
      <c r="DM29" s="31" t="str">
        <f>IF(DK29="","",LOOKUP(MAX($CV29:$DJ29),KKM!$C$11:$C$14,KKM!$E$11:$E$14)&amp;" "&amp;BIG!DK29&amp;"; "&amp;LOOKUP(MIN(BIG!CV29:DJ29),KKM!$C$11:$C$14,KKM!$E$11:$E$14)&amp;" "&amp;BIG!DL29)</f>
        <v/>
      </c>
      <c r="DO29" s="9" t="str">
        <f t="shared" si="21"/>
        <v/>
      </c>
      <c r="DP29" s="9" t="str">
        <f t="shared" si="22"/>
        <v/>
      </c>
      <c r="DQ29" s="9" t="str">
        <f t="shared" si="23"/>
        <v/>
      </c>
      <c r="DR29" s="9" t="str">
        <f t="shared" si="24"/>
        <v/>
      </c>
      <c r="DS29" s="9" t="e">
        <f t="shared" si="25"/>
        <v>#DIV/0!</v>
      </c>
      <c r="DT29" s="9" t="str">
        <f t="shared" si="26"/>
        <v/>
      </c>
      <c r="DU29" s="9" t="str">
        <f t="shared" si="27"/>
        <v/>
      </c>
      <c r="DV29" s="9" t="str">
        <f t="shared" si="28"/>
        <v/>
      </c>
      <c r="DW29" s="9" t="str">
        <f t="shared" si="29"/>
        <v/>
      </c>
      <c r="DX29" s="9" t="str">
        <f t="shared" si="30"/>
        <v/>
      </c>
      <c r="DY29" s="9" t="str">
        <f t="shared" si="31"/>
        <v/>
      </c>
      <c r="DZ29" s="9" t="str">
        <f t="shared" si="32"/>
        <v/>
      </c>
      <c r="EA29" s="9" t="str">
        <f t="shared" si="33"/>
        <v/>
      </c>
      <c r="EB29" s="9" t="str">
        <f t="shared" si="34"/>
        <v/>
      </c>
      <c r="EC29" s="9" t="str">
        <f t="shared" si="35"/>
        <v/>
      </c>
      <c r="ED29" s="9" t="str">
        <f t="shared" si="36"/>
        <v/>
      </c>
      <c r="EE29" s="9" t="str">
        <f t="shared" si="37"/>
        <v/>
      </c>
      <c r="EF29" s="31" t="str">
        <f>IFERROR(LOOKUP(MAX($DO29:$EC29),KKM!$C$11:$C$14,KKM!$F$11:$F$14),"")&amp;BIG!ED29&amp;"; "&amp;IFERROR(LOOKUP(MIN($DO29:$EC29),KKM!$C$11:$C$14,KKM!$F$11:$F$14),"")&amp;BIG!EE29</f>
        <v xml:space="preserve">; </v>
      </c>
    </row>
    <row r="30" spans="1:136" x14ac:dyDescent="0.25">
      <c r="B30" s="3" t="str">
        <f t="shared" ca="1" si="0"/>
        <v/>
      </c>
      <c r="C30" s="3" t="str">
        <f t="shared" ca="1" si="0"/>
        <v/>
      </c>
      <c r="CP30" s="56">
        <f t="shared" si="2"/>
        <v>0</v>
      </c>
      <c r="CQ30" s="10" t="str">
        <f t="shared" si="38"/>
        <v/>
      </c>
      <c r="CR30" s="10" t="str">
        <f t="shared" si="38"/>
        <v/>
      </c>
      <c r="CS30" s="10" t="str">
        <f t="shared" si="38"/>
        <v/>
      </c>
      <c r="CT30" s="10" t="str">
        <f t="shared" si="38"/>
        <v/>
      </c>
      <c r="CU30" s="10" t="str">
        <f t="shared" si="38"/>
        <v/>
      </c>
      <c r="CV30" s="21" t="str">
        <f t="shared" si="4"/>
        <v/>
      </c>
      <c r="CW30" s="21" t="str">
        <f t="shared" si="5"/>
        <v/>
      </c>
      <c r="CX30" s="22" t="str">
        <f t="shared" si="6"/>
        <v/>
      </c>
      <c r="CY30" s="22" t="str">
        <f t="shared" si="7"/>
        <v/>
      </c>
      <c r="CZ30" s="22" t="str">
        <f t="shared" si="8"/>
        <v/>
      </c>
      <c r="DA30" s="23" t="str">
        <f t="shared" si="9"/>
        <v/>
      </c>
      <c r="DB30" s="23" t="str">
        <f t="shared" si="10"/>
        <v/>
      </c>
      <c r="DC30" s="23" t="str">
        <f t="shared" si="11"/>
        <v/>
      </c>
      <c r="DD30" s="23" t="str">
        <f t="shared" si="12"/>
        <v/>
      </c>
      <c r="DE30" s="23" t="str">
        <f t="shared" si="13"/>
        <v/>
      </c>
      <c r="DF30" s="23" t="str">
        <f t="shared" si="14"/>
        <v/>
      </c>
      <c r="DG30" s="23" t="str">
        <f t="shared" si="15"/>
        <v/>
      </c>
      <c r="DH30" s="23" t="str">
        <f t="shared" si="16"/>
        <v/>
      </c>
      <c r="DI30" s="23" t="str">
        <f t="shared" si="17"/>
        <v/>
      </c>
      <c r="DJ30" s="23" t="str">
        <f t="shared" si="18"/>
        <v/>
      </c>
      <c r="DK30" s="23" t="str">
        <f t="shared" si="19"/>
        <v/>
      </c>
      <c r="DL30" s="23" t="str">
        <f t="shared" si="20"/>
        <v/>
      </c>
      <c r="DM30" s="31" t="str">
        <f>IF(DK30="","",LOOKUP(MAX($CV30:$DJ30),KKM!$C$11:$C$14,KKM!$E$11:$E$14)&amp;" "&amp;BIG!DK30&amp;"; "&amp;LOOKUP(MIN(BIG!CV30:DJ30),KKM!$C$11:$C$14,KKM!$E$11:$E$14)&amp;" "&amp;BIG!DL30)</f>
        <v/>
      </c>
      <c r="DO30" s="9" t="str">
        <f t="shared" si="21"/>
        <v/>
      </c>
      <c r="DP30" s="9" t="str">
        <f t="shared" si="22"/>
        <v/>
      </c>
      <c r="DQ30" s="9" t="str">
        <f t="shared" si="23"/>
        <v/>
      </c>
      <c r="DR30" s="9" t="str">
        <f t="shared" si="24"/>
        <v/>
      </c>
      <c r="DS30" s="9" t="e">
        <f t="shared" si="25"/>
        <v>#DIV/0!</v>
      </c>
      <c r="DT30" s="9" t="str">
        <f t="shared" si="26"/>
        <v/>
      </c>
      <c r="DU30" s="9" t="str">
        <f t="shared" si="27"/>
        <v/>
      </c>
      <c r="DV30" s="9" t="str">
        <f t="shared" si="28"/>
        <v/>
      </c>
      <c r="DW30" s="9" t="str">
        <f t="shared" si="29"/>
        <v/>
      </c>
      <c r="DX30" s="9" t="str">
        <f t="shared" si="30"/>
        <v/>
      </c>
      <c r="DY30" s="9" t="str">
        <f t="shared" si="31"/>
        <v/>
      </c>
      <c r="DZ30" s="9" t="str">
        <f t="shared" si="32"/>
        <v/>
      </c>
      <c r="EA30" s="9" t="str">
        <f t="shared" si="33"/>
        <v/>
      </c>
      <c r="EB30" s="9" t="str">
        <f t="shared" si="34"/>
        <v/>
      </c>
      <c r="EC30" s="9" t="str">
        <f t="shared" si="35"/>
        <v/>
      </c>
      <c r="ED30" s="9" t="str">
        <f t="shared" si="36"/>
        <v/>
      </c>
      <c r="EE30" s="9" t="str">
        <f t="shared" si="37"/>
        <v/>
      </c>
      <c r="EF30" s="31" t="str">
        <f>IFERROR(LOOKUP(MAX($DO30:$EC30),KKM!$C$11:$C$14,KKM!$F$11:$F$14),"")&amp;BIG!ED30&amp;"; "&amp;IFERROR(LOOKUP(MIN($DO30:$EC30),KKM!$C$11:$C$14,KKM!$F$11:$F$14),"")&amp;BIG!EE30</f>
        <v xml:space="preserve">; </v>
      </c>
    </row>
    <row r="31" spans="1:136" x14ac:dyDescent="0.25">
      <c r="B31" s="3" t="str">
        <f t="shared" ca="1" si="0"/>
        <v/>
      </c>
      <c r="C31" s="3" t="str">
        <f t="shared" ca="1" si="0"/>
        <v/>
      </c>
      <c r="CP31" s="56">
        <f t="shared" si="2"/>
        <v>0</v>
      </c>
      <c r="CQ31" s="10" t="str">
        <f t="shared" si="38"/>
        <v/>
      </c>
      <c r="CR31" s="10" t="str">
        <f t="shared" si="38"/>
        <v/>
      </c>
      <c r="CS31" s="10" t="str">
        <f t="shared" si="38"/>
        <v/>
      </c>
      <c r="CT31" s="10" t="str">
        <f t="shared" si="38"/>
        <v/>
      </c>
      <c r="CU31" s="10" t="str">
        <f t="shared" si="38"/>
        <v/>
      </c>
      <c r="CV31" s="21" t="str">
        <f t="shared" si="4"/>
        <v/>
      </c>
      <c r="CW31" s="21" t="str">
        <f t="shared" si="5"/>
        <v/>
      </c>
      <c r="CX31" s="22" t="str">
        <f t="shared" si="6"/>
        <v/>
      </c>
      <c r="CY31" s="22" t="str">
        <f t="shared" si="7"/>
        <v/>
      </c>
      <c r="CZ31" s="22" t="str">
        <f t="shared" si="8"/>
        <v/>
      </c>
      <c r="DA31" s="23" t="str">
        <f t="shared" si="9"/>
        <v/>
      </c>
      <c r="DB31" s="23" t="str">
        <f t="shared" si="10"/>
        <v/>
      </c>
      <c r="DC31" s="23" t="str">
        <f t="shared" si="11"/>
        <v/>
      </c>
      <c r="DD31" s="23" t="str">
        <f t="shared" si="12"/>
        <v/>
      </c>
      <c r="DE31" s="23" t="str">
        <f t="shared" si="13"/>
        <v/>
      </c>
      <c r="DF31" s="23" t="str">
        <f t="shared" si="14"/>
        <v/>
      </c>
      <c r="DG31" s="23" t="str">
        <f t="shared" si="15"/>
        <v/>
      </c>
      <c r="DH31" s="23" t="str">
        <f t="shared" si="16"/>
        <v/>
      </c>
      <c r="DI31" s="23" t="str">
        <f t="shared" si="17"/>
        <v/>
      </c>
      <c r="DJ31" s="23" t="str">
        <f t="shared" si="18"/>
        <v/>
      </c>
      <c r="DK31" s="23" t="str">
        <f t="shared" si="19"/>
        <v/>
      </c>
      <c r="DL31" s="23" t="str">
        <f t="shared" si="20"/>
        <v/>
      </c>
      <c r="DM31" s="31" t="str">
        <f>IF(DK31="","",LOOKUP(MAX($CV31:$DJ31),KKM!$C$11:$C$14,KKM!$E$11:$E$14)&amp;" "&amp;BIG!DK31&amp;"; "&amp;LOOKUP(MIN(BIG!CV31:DJ31),KKM!$C$11:$C$14,KKM!$E$11:$E$14)&amp;" "&amp;BIG!DL31)</f>
        <v/>
      </c>
      <c r="DO31" s="9" t="str">
        <f t="shared" si="21"/>
        <v/>
      </c>
      <c r="DP31" s="9" t="str">
        <f t="shared" si="22"/>
        <v/>
      </c>
      <c r="DQ31" s="9" t="str">
        <f t="shared" si="23"/>
        <v/>
      </c>
      <c r="DR31" s="9" t="str">
        <f t="shared" si="24"/>
        <v/>
      </c>
      <c r="DS31" s="9" t="e">
        <f t="shared" si="25"/>
        <v>#DIV/0!</v>
      </c>
      <c r="DT31" s="9" t="str">
        <f t="shared" si="26"/>
        <v/>
      </c>
      <c r="DU31" s="9" t="str">
        <f t="shared" si="27"/>
        <v/>
      </c>
      <c r="DV31" s="9" t="str">
        <f t="shared" si="28"/>
        <v/>
      </c>
      <c r="DW31" s="9" t="str">
        <f t="shared" si="29"/>
        <v/>
      </c>
      <c r="DX31" s="9" t="str">
        <f t="shared" si="30"/>
        <v/>
      </c>
      <c r="DY31" s="9" t="str">
        <f t="shared" si="31"/>
        <v/>
      </c>
      <c r="DZ31" s="9" t="str">
        <f t="shared" si="32"/>
        <v/>
      </c>
      <c r="EA31" s="9" t="str">
        <f t="shared" si="33"/>
        <v/>
      </c>
      <c r="EB31" s="9" t="str">
        <f t="shared" si="34"/>
        <v/>
      </c>
      <c r="EC31" s="9" t="str">
        <f t="shared" si="35"/>
        <v/>
      </c>
      <c r="ED31" s="9" t="str">
        <f t="shared" si="36"/>
        <v/>
      </c>
      <c r="EE31" s="9" t="str">
        <f t="shared" si="37"/>
        <v/>
      </c>
      <c r="EF31" s="31" t="str">
        <f>IFERROR(LOOKUP(MAX($DO31:$EC31),KKM!$C$11:$C$14,KKM!$F$11:$F$14),"")&amp;BIG!ED31&amp;"; "&amp;IFERROR(LOOKUP(MIN($DO31:$EC31),KKM!$C$11:$C$14,KKM!$F$11:$F$14),"")&amp;BIG!EE31</f>
        <v xml:space="preserve">; </v>
      </c>
    </row>
    <row r="32" spans="1:136" x14ac:dyDescent="0.25">
      <c r="B32" s="3" t="str">
        <f t="shared" ca="1" si="0"/>
        <v/>
      </c>
      <c r="C32" s="3" t="str">
        <f t="shared" ca="1" si="0"/>
        <v/>
      </c>
      <c r="CP32" s="56">
        <f t="shared" si="2"/>
        <v>0</v>
      </c>
      <c r="CQ32" s="10" t="str">
        <f t="shared" si="38"/>
        <v/>
      </c>
      <c r="CR32" s="10" t="str">
        <f t="shared" si="38"/>
        <v/>
      </c>
      <c r="CS32" s="10" t="str">
        <f t="shared" si="38"/>
        <v/>
      </c>
      <c r="CT32" s="10" t="str">
        <f t="shared" si="38"/>
        <v/>
      </c>
      <c r="CU32" s="10" t="str">
        <f t="shared" si="38"/>
        <v/>
      </c>
      <c r="CV32" s="21" t="str">
        <f t="shared" si="4"/>
        <v/>
      </c>
      <c r="CW32" s="21" t="str">
        <f t="shared" si="5"/>
        <v/>
      </c>
      <c r="CX32" s="22" t="str">
        <f t="shared" si="6"/>
        <v/>
      </c>
      <c r="CY32" s="22" t="str">
        <f t="shared" si="7"/>
        <v/>
      </c>
      <c r="CZ32" s="22" t="str">
        <f t="shared" si="8"/>
        <v/>
      </c>
      <c r="DA32" s="23" t="str">
        <f t="shared" si="9"/>
        <v/>
      </c>
      <c r="DB32" s="23" t="str">
        <f t="shared" si="10"/>
        <v/>
      </c>
      <c r="DC32" s="23" t="str">
        <f t="shared" si="11"/>
        <v/>
      </c>
      <c r="DD32" s="23" t="str">
        <f t="shared" si="12"/>
        <v/>
      </c>
      <c r="DE32" s="23" t="str">
        <f t="shared" si="13"/>
        <v/>
      </c>
      <c r="DF32" s="23" t="str">
        <f t="shared" si="14"/>
        <v/>
      </c>
      <c r="DG32" s="23" t="str">
        <f t="shared" si="15"/>
        <v/>
      </c>
      <c r="DH32" s="23" t="str">
        <f t="shared" si="16"/>
        <v/>
      </c>
      <c r="DI32" s="23" t="str">
        <f t="shared" si="17"/>
        <v/>
      </c>
      <c r="DJ32" s="23" t="str">
        <f t="shared" si="18"/>
        <v/>
      </c>
      <c r="DK32" s="23" t="str">
        <f t="shared" si="19"/>
        <v/>
      </c>
      <c r="DL32" s="23" t="str">
        <f t="shared" si="20"/>
        <v/>
      </c>
      <c r="DM32" s="31" t="str">
        <f>IF(DK32="","",LOOKUP(MAX($CV32:$DJ32),KKM!$C$11:$C$14,KKM!$E$11:$E$14)&amp;" "&amp;BIG!DK32&amp;"; "&amp;LOOKUP(MIN(BIG!CV32:DJ32),KKM!$C$11:$C$14,KKM!$E$11:$E$14)&amp;" "&amp;BIG!DL32)</f>
        <v/>
      </c>
      <c r="DO32" s="9" t="str">
        <f t="shared" si="21"/>
        <v/>
      </c>
      <c r="DP32" s="9" t="str">
        <f t="shared" si="22"/>
        <v/>
      </c>
      <c r="DQ32" s="9" t="str">
        <f t="shared" si="23"/>
        <v/>
      </c>
      <c r="DR32" s="9" t="str">
        <f t="shared" si="24"/>
        <v/>
      </c>
      <c r="DS32" s="9" t="e">
        <f t="shared" si="25"/>
        <v>#DIV/0!</v>
      </c>
      <c r="DT32" s="9" t="str">
        <f t="shared" si="26"/>
        <v/>
      </c>
      <c r="DU32" s="9" t="str">
        <f t="shared" si="27"/>
        <v/>
      </c>
      <c r="DV32" s="9" t="str">
        <f t="shared" si="28"/>
        <v/>
      </c>
      <c r="DW32" s="9" t="str">
        <f t="shared" si="29"/>
        <v/>
      </c>
      <c r="DX32" s="9" t="str">
        <f t="shared" si="30"/>
        <v/>
      </c>
      <c r="DY32" s="9" t="str">
        <f t="shared" si="31"/>
        <v/>
      </c>
      <c r="DZ32" s="9" t="str">
        <f t="shared" si="32"/>
        <v/>
      </c>
      <c r="EA32" s="9" t="str">
        <f t="shared" si="33"/>
        <v/>
      </c>
      <c r="EB32" s="9" t="str">
        <f t="shared" si="34"/>
        <v/>
      </c>
      <c r="EC32" s="9" t="str">
        <f t="shared" si="35"/>
        <v/>
      </c>
      <c r="ED32" s="9" t="str">
        <f t="shared" si="36"/>
        <v/>
      </c>
      <c r="EE32" s="9" t="str">
        <f t="shared" si="37"/>
        <v/>
      </c>
      <c r="EF32" s="31" t="str">
        <f>IFERROR(LOOKUP(MAX($DO32:$EC32),KKM!$C$11:$C$14,KKM!$F$11:$F$14),"")&amp;BIG!ED32&amp;"; "&amp;IFERROR(LOOKUP(MIN($DO32:$EC32),KKM!$C$11:$C$14,KKM!$F$11:$F$14),"")&amp;BIG!EE32</f>
        <v xml:space="preserve">; </v>
      </c>
    </row>
    <row r="33" spans="2:3" x14ac:dyDescent="0.25">
      <c r="B33" s="3"/>
      <c r="C33" s="3"/>
    </row>
    <row r="34" spans="2:3" x14ac:dyDescent="0.25">
      <c r="B34" s="3"/>
      <c r="C34" s="3"/>
    </row>
  </sheetData>
  <sheetProtection password="C036" sheet="1" objects="1" scenarios="1"/>
  <mergeCells count="19">
    <mergeCell ref="CQ1:CU1"/>
    <mergeCell ref="BF1:BK1"/>
    <mergeCell ref="BL1:BQ1"/>
    <mergeCell ref="BR1:BW1"/>
    <mergeCell ref="BX1:CC1"/>
    <mergeCell ref="CD1:CI1"/>
    <mergeCell ref="CJ1:CO1"/>
    <mergeCell ref="AZ1:BE1"/>
    <mergeCell ref="A1:A2"/>
    <mergeCell ref="B1:B2"/>
    <mergeCell ref="C1:C2"/>
    <mergeCell ref="D1:I1"/>
    <mergeCell ref="J1:O1"/>
    <mergeCell ref="P1:U1"/>
    <mergeCell ref="V1:AA1"/>
    <mergeCell ref="AB1:AG1"/>
    <mergeCell ref="AH1:AM1"/>
    <mergeCell ref="AN1:AS1"/>
    <mergeCell ref="AT1:AY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32"/>
  <sheetViews>
    <sheetView topLeftCell="S1" workbookViewId="0">
      <selection activeCell="F20" sqref="F20"/>
    </sheetView>
  </sheetViews>
  <sheetFormatPr defaultRowHeight="15.75" x14ac:dyDescent="0.25"/>
  <cols>
    <col min="1" max="1" width="4.140625" style="7" bestFit="1" customWidth="1"/>
    <col min="2" max="2" width="25.85546875" style="7" customWidth="1"/>
    <col min="3" max="3" width="16.140625" style="7" bestFit="1" customWidth="1"/>
    <col min="4" max="42" width="5.7109375" customWidth="1"/>
  </cols>
  <sheetData>
    <row r="1" spans="1:44" x14ac:dyDescent="0.25">
      <c r="A1" s="165" t="s">
        <v>0</v>
      </c>
      <c r="B1" s="165" t="s">
        <v>1</v>
      </c>
      <c r="C1" s="169" t="s">
        <v>2</v>
      </c>
      <c r="D1" s="168" t="s">
        <v>45</v>
      </c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 t="s">
        <v>64</v>
      </c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 t="s">
        <v>65</v>
      </c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</row>
    <row r="2" spans="1:44" x14ac:dyDescent="0.25">
      <c r="A2" s="166"/>
      <c r="B2" s="166"/>
      <c r="C2" s="170"/>
      <c r="D2" s="152" t="s">
        <v>46</v>
      </c>
      <c r="E2" s="152" t="s">
        <v>47</v>
      </c>
      <c r="F2" s="152" t="s">
        <v>48</v>
      </c>
      <c r="G2" s="152" t="s">
        <v>49</v>
      </c>
      <c r="H2" s="152" t="s">
        <v>50</v>
      </c>
      <c r="I2" s="152" t="s">
        <v>51</v>
      </c>
      <c r="J2" s="152" t="s">
        <v>52</v>
      </c>
      <c r="K2" s="152" t="s">
        <v>53</v>
      </c>
      <c r="L2" s="152" t="s">
        <v>54</v>
      </c>
      <c r="M2" s="152" t="s">
        <v>55</v>
      </c>
      <c r="N2" s="152" t="s">
        <v>56</v>
      </c>
      <c r="O2" s="152" t="s">
        <v>57</v>
      </c>
      <c r="P2" s="152" t="s">
        <v>58</v>
      </c>
      <c r="Q2" s="152" t="s">
        <v>46</v>
      </c>
      <c r="R2" s="152" t="s">
        <v>47</v>
      </c>
      <c r="S2" s="152" t="s">
        <v>67</v>
      </c>
      <c r="T2" s="152" t="s">
        <v>49</v>
      </c>
      <c r="U2" s="152" t="s">
        <v>50</v>
      </c>
      <c r="V2" s="152" t="s">
        <v>51</v>
      </c>
      <c r="W2" s="152" t="s">
        <v>52</v>
      </c>
      <c r="X2" s="152" t="s">
        <v>68</v>
      </c>
      <c r="Y2" s="152" t="s">
        <v>54</v>
      </c>
      <c r="Z2" s="152" t="s">
        <v>55</v>
      </c>
      <c r="AA2" s="152" t="s">
        <v>56</v>
      </c>
      <c r="AB2" s="152" t="s">
        <v>57</v>
      </c>
      <c r="AC2" s="152" t="s">
        <v>58</v>
      </c>
      <c r="AD2" s="152" t="s">
        <v>46</v>
      </c>
      <c r="AE2" s="152" t="s">
        <v>47</v>
      </c>
      <c r="AF2" s="152" t="s">
        <v>67</v>
      </c>
      <c r="AG2" s="152" t="s">
        <v>49</v>
      </c>
      <c r="AH2" s="152" t="s">
        <v>50</v>
      </c>
      <c r="AI2" s="152" t="s">
        <v>51</v>
      </c>
      <c r="AJ2" s="152" t="s">
        <v>52</v>
      </c>
      <c r="AK2" s="152" t="s">
        <v>68</v>
      </c>
      <c r="AL2" s="152" t="s">
        <v>54</v>
      </c>
      <c r="AM2" s="152" t="s">
        <v>55</v>
      </c>
      <c r="AN2" s="152" t="s">
        <v>56</v>
      </c>
      <c r="AO2" s="152" t="s">
        <v>57</v>
      </c>
      <c r="AP2" s="152" t="s">
        <v>58</v>
      </c>
      <c r="AQ2" s="155" t="s">
        <v>59</v>
      </c>
      <c r="AR2" s="155" t="s">
        <v>165</v>
      </c>
    </row>
    <row r="3" spans="1:44" x14ac:dyDescent="0.25">
      <c r="A3" s="2">
        <v>1</v>
      </c>
      <c r="B3" s="3" t="str">
        <f t="shared" ref="B3:C32" ca="1" si="0">IFERROR(INDEX(Data_Siswa,ROW(B1),COLUMN(A3)),"")</f>
        <v>AHMAD FARIZI</v>
      </c>
      <c r="C3" s="3" t="str">
        <f t="shared" ca="1" si="0"/>
        <v>0087736464</v>
      </c>
      <c r="D3" s="153">
        <v>85</v>
      </c>
      <c r="E3" s="153">
        <v>80</v>
      </c>
      <c r="F3" s="153" t="s">
        <v>240</v>
      </c>
      <c r="G3" s="153">
        <v>85</v>
      </c>
      <c r="H3" s="153" t="s">
        <v>173</v>
      </c>
      <c r="I3" s="153">
        <v>60</v>
      </c>
      <c r="J3" s="153">
        <v>80</v>
      </c>
      <c r="K3" s="153">
        <v>50</v>
      </c>
      <c r="L3" s="153">
        <v>70</v>
      </c>
      <c r="M3" s="153">
        <v>60</v>
      </c>
      <c r="N3" s="153">
        <v>88</v>
      </c>
      <c r="O3" s="153">
        <v>45</v>
      </c>
      <c r="P3" s="153">
        <v>73</v>
      </c>
      <c r="Q3" s="54">
        <f ca="1">IFERROR(SUM(INDIRECT(Q$2&amp;"!CP"&amp;ROW())*KKM!$C$17,KKM!$C$18*PAT!D3),"")</f>
        <v>86.75</v>
      </c>
      <c r="R3" s="54">
        <f ca="1">IFERROR(SUM(INDIRECT(R$2&amp;"!CP"&amp;ROW())*KKM!$C$17,KKM!$C$18*PAT!E3),"")</f>
        <v>80.5</v>
      </c>
      <c r="S3" s="54">
        <f ca="1">IFERROR(SUM(INDIRECT(S$2&amp;"!CP"&amp;ROW())*KKM!$C$17,KKM!$C$18*PAT!F3),"")</f>
        <v>85.333333333333343</v>
      </c>
      <c r="T3" s="54">
        <f ca="1">IFERROR(SUM(INDIRECT(T$2&amp;"!CP"&amp;ROW())*KKM!$C$17,KKM!$C$18*PAT!G3),"")</f>
        <v>84.166666666666657</v>
      </c>
      <c r="U3" s="54">
        <f ca="1">IFERROR(SUM(INDIRECT(U$2&amp;"!CP"&amp;ROW())*KKM!$C$17,KKM!$C$18*PAT!H3),"")</f>
        <v>80.5</v>
      </c>
      <c r="V3" s="54">
        <f ca="1">IFERROR(SUM(INDIRECT(V$2&amp;"!CP"&amp;ROW())*KKM!$C$17,KKM!$C$18*PAT!I3),"")</f>
        <v>70</v>
      </c>
      <c r="W3" s="54">
        <f ca="1">IFERROR(SUM(INDIRECT(W$2&amp;"!CP"&amp;ROW())*KKM!$C$17,KKM!$C$18*PAT!J3),"")</f>
        <v>79</v>
      </c>
      <c r="X3" s="54">
        <f ca="1">IFERROR(SUM(INDIRECT(X$2&amp;"!CP"&amp;ROW())*KKM!$C$17,KKM!$C$18*PAT!K3),"")</f>
        <v>71.666666666666657</v>
      </c>
      <c r="Y3" s="54">
        <f ca="1">IFERROR(SUM(INDIRECT(Y$2&amp;"!CP"&amp;ROW())*KKM!$C$17,KKM!$C$18*PAT!L3),"")</f>
        <v>73.333333333333343</v>
      </c>
      <c r="Z3" s="54">
        <f ca="1">IFERROR(SUM(INDIRECT(Z$2&amp;"!CP"&amp;ROW())*KKM!$C$17,KKM!$C$18*PAT!M3),"")</f>
        <v>70</v>
      </c>
      <c r="AA3" s="54">
        <f ca="1">IFERROR(SUM(INDIRECT(AA$2&amp;"!CP"&amp;ROW())*KKM!$C$17,KKM!$C$18*PAT!N3),"")</f>
        <v>85.625</v>
      </c>
      <c r="AB3" s="54">
        <f ca="1">IFERROR(SUM(INDIRECT(AB$2&amp;"!CP"&amp;ROW())*KKM!$C$17,KKM!$C$18*PAT!O3),"")</f>
        <v>72.5</v>
      </c>
      <c r="AC3" s="54">
        <f ca="1">IFERROR(SUM(INDIRECT(AC$2&amp;"!CP"&amp;ROW())*KKM!$C$17,KKM!$C$18*PAT!P3),"")</f>
        <v>75</v>
      </c>
      <c r="AD3" s="54">
        <f ca="1">INDIRECT(AD$2&amp;"!CV"&amp;ROW())</f>
        <v>86.5</v>
      </c>
      <c r="AE3" s="54">
        <f t="shared" ref="AE3:AP18" ca="1" si="1">INDIRECT(AE$2&amp;"!CV"&amp;ROW())</f>
        <v>80</v>
      </c>
      <c r="AF3" s="54">
        <f t="shared" ca="1" si="1"/>
        <v>84</v>
      </c>
      <c r="AG3" s="54">
        <f t="shared" ca="1" si="1"/>
        <v>94</v>
      </c>
      <c r="AH3" s="54" t="str">
        <f t="shared" ca="1" si="1"/>
        <v/>
      </c>
      <c r="AI3" s="54">
        <f t="shared" ca="1" si="1"/>
        <v>80</v>
      </c>
      <c r="AJ3" s="54">
        <f t="shared" ca="1" si="1"/>
        <v>78</v>
      </c>
      <c r="AK3" s="54">
        <f t="shared" ca="1" si="1"/>
        <v>100</v>
      </c>
      <c r="AL3" s="54">
        <f t="shared" ca="1" si="1"/>
        <v>70</v>
      </c>
      <c r="AM3" s="54">
        <f t="shared" ca="1" si="1"/>
        <v>80</v>
      </c>
      <c r="AN3" s="54">
        <f t="shared" ca="1" si="1"/>
        <v>82</v>
      </c>
      <c r="AO3" s="54">
        <f t="shared" ca="1" si="1"/>
        <v>100</v>
      </c>
      <c r="AP3" s="54">
        <f t="shared" ca="1" si="1"/>
        <v>78</v>
      </c>
      <c r="AQ3" s="54">
        <f ca="1">IF(COUNT(Q3:AP3),SUM(Q3:AP3),"")</f>
        <v>2026.875</v>
      </c>
      <c r="AR3" s="54">
        <f ca="1">IF(B3="","",_xlfn.RANK.EQ(AQ3,$AQ$3:$AQ$32,0))</f>
        <v>12</v>
      </c>
    </row>
    <row r="4" spans="1:44" x14ac:dyDescent="0.25">
      <c r="A4" s="2">
        <v>2</v>
      </c>
      <c r="B4" s="3" t="str">
        <f t="shared" ca="1" si="0"/>
        <v>ALI BIKRIH</v>
      </c>
      <c r="C4" s="3" t="str">
        <f t="shared" ca="1" si="0"/>
        <v>0096718446</v>
      </c>
      <c r="D4" s="153">
        <v>82</v>
      </c>
      <c r="E4" s="153">
        <v>77</v>
      </c>
      <c r="F4" s="153" t="s">
        <v>180</v>
      </c>
      <c r="G4" s="153">
        <v>84</v>
      </c>
      <c r="H4" s="153" t="s">
        <v>173</v>
      </c>
      <c r="I4" s="153">
        <v>60</v>
      </c>
      <c r="J4" s="153">
        <v>80</v>
      </c>
      <c r="K4" s="153" t="s">
        <v>203</v>
      </c>
      <c r="L4" s="153">
        <v>70</v>
      </c>
      <c r="M4" s="153">
        <v>60</v>
      </c>
      <c r="N4" s="153">
        <v>85</v>
      </c>
      <c r="O4" s="153">
        <v>40</v>
      </c>
      <c r="P4" s="153">
        <v>73</v>
      </c>
      <c r="Q4" s="54">
        <f ca="1">IFERROR(SUM(INDIRECT(Q$2&amp;"!CP"&amp;ROW())*KKM!$C$17,KKM!$C$18*PAT!D4),"")</f>
        <v>85</v>
      </c>
      <c r="R4" s="54">
        <f ca="1">IFERROR(SUM(INDIRECT(R$2&amp;"!CP"&amp;ROW())*KKM!$C$17,KKM!$C$18*PAT!E4),"")</f>
        <v>79.25</v>
      </c>
      <c r="S4" s="54">
        <f ca="1">IFERROR(SUM(INDIRECT(S$2&amp;"!CP"&amp;ROW())*KKM!$C$17,KKM!$C$18*PAT!F4),"")</f>
        <v>79.25</v>
      </c>
      <c r="T4" s="54">
        <f ca="1">IFERROR(SUM(INDIRECT(T$2&amp;"!CP"&amp;ROW())*KKM!$C$17,KKM!$C$18*PAT!G4),"")</f>
        <v>82.666666666666657</v>
      </c>
      <c r="U4" s="54">
        <f ca="1">IFERROR(SUM(INDIRECT(U$2&amp;"!CP"&amp;ROW())*KKM!$C$17,KKM!$C$18*PAT!H4),"")</f>
        <v>80.5</v>
      </c>
      <c r="V4" s="54">
        <f ca="1">IFERROR(SUM(INDIRECT(V$2&amp;"!CP"&amp;ROW())*KKM!$C$17,KKM!$C$18*PAT!I4),"")</f>
        <v>70</v>
      </c>
      <c r="W4" s="54">
        <f ca="1">IFERROR(SUM(INDIRECT(W$2&amp;"!CP"&amp;ROW())*KKM!$C$17,KKM!$C$18*PAT!J4),"")</f>
        <v>79</v>
      </c>
      <c r="X4" s="54">
        <f ca="1">IFERROR(SUM(INDIRECT(X$2&amp;"!CP"&amp;ROW())*KKM!$C$17,KKM!$C$18*PAT!K4),"")</f>
        <v>71.666666666666657</v>
      </c>
      <c r="Y4" s="54">
        <f ca="1">IFERROR(SUM(INDIRECT(Y$2&amp;"!CP"&amp;ROW())*KKM!$C$17,KKM!$C$18*PAT!L4),"")</f>
        <v>73.333333333333343</v>
      </c>
      <c r="Z4" s="54">
        <f ca="1">IFERROR(SUM(INDIRECT(Z$2&amp;"!CP"&amp;ROW())*KKM!$C$17,KKM!$C$18*PAT!M4),"")</f>
        <v>70</v>
      </c>
      <c r="AA4" s="54">
        <f ca="1">IFERROR(SUM(INDIRECT(AA$2&amp;"!CP"&amp;ROW())*KKM!$C$17,KKM!$C$18*PAT!N4),"")</f>
        <v>86</v>
      </c>
      <c r="AB4" s="54">
        <f ca="1">IFERROR(SUM(INDIRECT(AB$2&amp;"!CP"&amp;ROW())*KKM!$C$17,KKM!$C$18*PAT!O4),"")</f>
        <v>70</v>
      </c>
      <c r="AC4" s="54">
        <f ca="1">IFERROR(SUM(INDIRECT(AC$2&amp;"!CP"&amp;ROW())*KKM!$C$17,KKM!$C$18*PAT!P4),"")</f>
        <v>74.75</v>
      </c>
      <c r="AD4" s="54">
        <f t="shared" ref="AD4:AP26" ca="1" si="2">INDIRECT(AD$2&amp;"!CV"&amp;ROW())</f>
        <v>89</v>
      </c>
      <c r="AE4" s="54">
        <f t="shared" ca="1" si="1"/>
        <v>80</v>
      </c>
      <c r="AF4" s="54" t="str">
        <f t="shared" ca="1" si="1"/>
        <v/>
      </c>
      <c r="AG4" s="54">
        <f t="shared" ca="1" si="1"/>
        <v>88</v>
      </c>
      <c r="AH4" s="54" t="str">
        <f t="shared" ca="1" si="1"/>
        <v/>
      </c>
      <c r="AI4" s="54">
        <f t="shared" ca="1" si="1"/>
        <v>80</v>
      </c>
      <c r="AJ4" s="54">
        <f t="shared" ca="1" si="1"/>
        <v>78</v>
      </c>
      <c r="AK4" s="54">
        <f t="shared" ca="1" si="1"/>
        <v>100</v>
      </c>
      <c r="AL4" s="54">
        <f t="shared" ca="1" si="1"/>
        <v>70</v>
      </c>
      <c r="AM4" s="54">
        <f t="shared" ca="1" si="1"/>
        <v>80</v>
      </c>
      <c r="AN4" s="54">
        <f t="shared" ca="1" si="1"/>
        <v>82</v>
      </c>
      <c r="AO4" s="54">
        <f t="shared" ca="1" si="1"/>
        <v>100</v>
      </c>
      <c r="AP4" s="54">
        <f t="shared" ca="1" si="1"/>
        <v>76</v>
      </c>
      <c r="AQ4" s="54">
        <f t="shared" ref="AQ4:AQ32" ca="1" si="3">IF(COUNT(Q4:AP4),SUM(Q4:AP4),"")</f>
        <v>1924.4166666666665</v>
      </c>
      <c r="AR4" s="54">
        <f t="shared" ref="AR4:AR32" ca="1" si="4">IF(B4="","",_xlfn.RANK.EQ(AQ4,$AQ$3:$AQ$32,0))</f>
        <v>24</v>
      </c>
    </row>
    <row r="5" spans="1:44" x14ac:dyDescent="0.25">
      <c r="A5" s="2">
        <v>3</v>
      </c>
      <c r="B5" s="3" t="str">
        <f t="shared" ca="1" si="0"/>
        <v>ANIES KALEELA</v>
      </c>
      <c r="C5" s="3" t="str">
        <f t="shared" ca="1" si="0"/>
        <v>0084872709</v>
      </c>
      <c r="D5" s="153">
        <v>90</v>
      </c>
      <c r="E5" s="153">
        <v>78</v>
      </c>
      <c r="F5" s="153" t="s">
        <v>253</v>
      </c>
      <c r="G5" s="153" t="s">
        <v>239</v>
      </c>
      <c r="H5" s="153" t="s">
        <v>174</v>
      </c>
      <c r="I5" s="153">
        <v>80</v>
      </c>
      <c r="J5" s="153">
        <v>80</v>
      </c>
      <c r="K5" s="153" t="s">
        <v>204</v>
      </c>
      <c r="L5" s="153">
        <v>78</v>
      </c>
      <c r="M5" s="153">
        <v>60</v>
      </c>
      <c r="N5" s="153">
        <v>83</v>
      </c>
      <c r="O5" s="153">
        <v>65</v>
      </c>
      <c r="P5" s="153">
        <v>75</v>
      </c>
      <c r="Q5" s="54">
        <f ca="1">IFERROR(SUM(INDIRECT(Q$2&amp;"!CP"&amp;ROW())*KKM!$C$17,KKM!$C$18*PAT!D5),"")</f>
        <v>89</v>
      </c>
      <c r="R5" s="54">
        <f ca="1">IFERROR(SUM(INDIRECT(R$2&amp;"!CP"&amp;ROW())*KKM!$C$17,KKM!$C$18*PAT!E5),"")</f>
        <v>81.375</v>
      </c>
      <c r="S5" s="54">
        <f ca="1">IFERROR(SUM(INDIRECT(S$2&amp;"!CP"&amp;ROW())*KKM!$C$17,KKM!$C$18*PAT!F5),"")</f>
        <v>85.5</v>
      </c>
      <c r="T5" s="54">
        <f ca="1">IFERROR(SUM(INDIRECT(T$2&amp;"!CP"&amp;ROW())*KKM!$C$17,KKM!$C$18*PAT!G5),"")</f>
        <v>89.333333333333343</v>
      </c>
      <c r="U5" s="54">
        <f ca="1">IFERROR(SUM(INDIRECT(U$2&amp;"!CP"&amp;ROW())*KKM!$C$17,KKM!$C$18*PAT!H5),"")</f>
        <v>90.5</v>
      </c>
      <c r="V5" s="54">
        <f ca="1">IFERROR(SUM(INDIRECT(V$2&amp;"!CP"&amp;ROW())*KKM!$C$17,KKM!$C$18*PAT!I5),"")</f>
        <v>85</v>
      </c>
      <c r="W5" s="54">
        <f ca="1">IFERROR(SUM(INDIRECT(W$2&amp;"!CP"&amp;ROW())*KKM!$C$17,KKM!$C$18*PAT!J5),"")</f>
        <v>79</v>
      </c>
      <c r="X5" s="54">
        <f ca="1">IFERROR(SUM(INDIRECT(X$2&amp;"!CP"&amp;ROW())*KKM!$C$17,KKM!$C$18*PAT!K5),"")</f>
        <v>76.666666666666657</v>
      </c>
      <c r="Y5" s="54">
        <f ca="1">IFERROR(SUM(INDIRECT(Y$2&amp;"!CP"&amp;ROW())*KKM!$C$17,KKM!$C$18*PAT!L5),"")</f>
        <v>82.333333333333343</v>
      </c>
      <c r="Z5" s="54">
        <f ca="1">IFERROR(SUM(INDIRECT(Z$2&amp;"!CP"&amp;ROW())*KKM!$C$17,KKM!$C$18*PAT!M5),"")</f>
        <v>72.5</v>
      </c>
      <c r="AA5" s="54">
        <f ca="1">IFERROR(SUM(INDIRECT(AA$2&amp;"!CP"&amp;ROW())*KKM!$C$17,KKM!$C$18*PAT!N5),"")</f>
        <v>81.5</v>
      </c>
      <c r="AB5" s="54">
        <f ca="1">IFERROR(SUM(INDIRECT(AB$2&amp;"!CP"&amp;ROW())*KKM!$C$17,KKM!$C$18*PAT!O5),"")</f>
        <v>82.5</v>
      </c>
      <c r="AC5" s="54">
        <f ca="1">IFERROR(SUM(INDIRECT(AC$2&amp;"!CP"&amp;ROW())*KKM!$C$17,KKM!$C$18*PAT!P5),"")</f>
        <v>76.625</v>
      </c>
      <c r="AD5" s="54">
        <f t="shared" ca="1" si="2"/>
        <v>85</v>
      </c>
      <c r="AE5" s="54">
        <f t="shared" ca="1" si="1"/>
        <v>87</v>
      </c>
      <c r="AF5" s="54" t="str">
        <f t="shared" ca="1" si="1"/>
        <v/>
      </c>
      <c r="AG5" s="54">
        <f t="shared" ca="1" si="1"/>
        <v>90</v>
      </c>
      <c r="AH5" s="54" t="str">
        <f t="shared" ca="1" si="1"/>
        <v/>
      </c>
      <c r="AI5" s="54">
        <f t="shared" ca="1" si="1"/>
        <v>100</v>
      </c>
      <c r="AJ5" s="54">
        <f t="shared" ca="1" si="1"/>
        <v>78</v>
      </c>
      <c r="AK5" s="54">
        <f t="shared" ca="1" si="1"/>
        <v>100</v>
      </c>
      <c r="AL5" s="54">
        <f t="shared" ca="1" si="1"/>
        <v>100</v>
      </c>
      <c r="AM5" s="54">
        <f t="shared" ca="1" si="1"/>
        <v>100</v>
      </c>
      <c r="AN5" s="54">
        <f t="shared" ca="1" si="1"/>
        <v>78</v>
      </c>
      <c r="AO5" s="54">
        <f t="shared" ca="1" si="1"/>
        <v>100</v>
      </c>
      <c r="AP5" s="54">
        <f t="shared" ca="1" si="1"/>
        <v>80</v>
      </c>
      <c r="AQ5" s="54">
        <f t="shared" ca="1" si="3"/>
        <v>2069.8333333333335</v>
      </c>
      <c r="AR5" s="54">
        <f t="shared" ca="1" si="4"/>
        <v>5</v>
      </c>
    </row>
    <row r="6" spans="1:44" x14ac:dyDescent="0.25">
      <c r="A6" s="2">
        <v>4</v>
      </c>
      <c r="B6" s="3" t="str">
        <f t="shared" ca="1" si="0"/>
        <v>DEDI</v>
      </c>
      <c r="C6" s="3" t="str">
        <f t="shared" ca="1" si="0"/>
        <v>0077915208</v>
      </c>
      <c r="D6" s="153">
        <v>80</v>
      </c>
      <c r="E6" s="153">
        <v>98</v>
      </c>
      <c r="F6" s="153" t="s">
        <v>239</v>
      </c>
      <c r="G6" s="153" t="s">
        <v>180</v>
      </c>
      <c r="H6" s="153" t="s">
        <v>173</v>
      </c>
      <c r="I6" s="153">
        <v>60</v>
      </c>
      <c r="J6" s="153">
        <v>80</v>
      </c>
      <c r="K6" s="153">
        <v>46</v>
      </c>
      <c r="L6" s="153">
        <v>70</v>
      </c>
      <c r="M6" s="153">
        <v>60</v>
      </c>
      <c r="N6" s="153">
        <v>81</v>
      </c>
      <c r="O6" s="153">
        <v>40</v>
      </c>
      <c r="P6" s="153">
        <v>75</v>
      </c>
      <c r="Q6" s="54">
        <f ca="1">IFERROR(SUM(INDIRECT(Q$2&amp;"!CP"&amp;ROW())*KKM!$C$17,KKM!$C$18*PAT!D6),"")</f>
        <v>84</v>
      </c>
      <c r="R6" s="54">
        <f ca="1">IFERROR(SUM(INDIRECT(R$2&amp;"!CP"&amp;ROW())*KKM!$C$17,KKM!$C$18*PAT!E6),"")</f>
        <v>94.25</v>
      </c>
      <c r="S6" s="54">
        <f ca="1">IFERROR(SUM(INDIRECT(S$2&amp;"!CP"&amp;ROW())*KKM!$C$17,KKM!$C$18*PAT!F6),"")</f>
        <v>91.5</v>
      </c>
      <c r="T6" s="54">
        <f ca="1">IFERROR(SUM(INDIRECT(T$2&amp;"!CP"&amp;ROW())*KKM!$C$17,KKM!$C$18*PAT!G6),"")</f>
        <v>80</v>
      </c>
      <c r="U6" s="54">
        <f ca="1">IFERROR(SUM(INDIRECT(U$2&amp;"!CP"&amp;ROW())*KKM!$C$17,KKM!$C$18*PAT!H6),"")</f>
        <v>85.5</v>
      </c>
      <c r="V6" s="54">
        <f ca="1">IFERROR(SUM(INDIRECT(V$2&amp;"!CP"&amp;ROW())*KKM!$C$17,KKM!$C$18*PAT!I6),"")</f>
        <v>70</v>
      </c>
      <c r="W6" s="54">
        <f ca="1">IFERROR(SUM(INDIRECT(W$2&amp;"!CP"&amp;ROW())*KKM!$C$17,KKM!$C$18*PAT!J6),"")</f>
        <v>79</v>
      </c>
      <c r="X6" s="54">
        <f ca="1">IFERROR(SUM(INDIRECT(X$2&amp;"!CP"&amp;ROW())*KKM!$C$17,KKM!$C$18*PAT!K6),"")</f>
        <v>69.666666666666657</v>
      </c>
      <c r="Y6" s="54">
        <f ca="1">IFERROR(SUM(INDIRECT(Y$2&amp;"!CP"&amp;ROW())*KKM!$C$17,KKM!$C$18*PAT!L6),"")</f>
        <v>73.333333333333343</v>
      </c>
      <c r="Z6" s="54">
        <f ca="1">IFERROR(SUM(INDIRECT(Z$2&amp;"!CP"&amp;ROW())*KKM!$C$17,KKM!$C$18*PAT!M6),"")</f>
        <v>70</v>
      </c>
      <c r="AA6" s="54">
        <f ca="1">IFERROR(SUM(INDIRECT(AA$2&amp;"!CP"&amp;ROW())*KKM!$C$17,KKM!$C$18*PAT!N6),"")</f>
        <v>80</v>
      </c>
      <c r="AB6" s="54">
        <f ca="1">IFERROR(SUM(INDIRECT(AB$2&amp;"!CP"&amp;ROW())*KKM!$C$17,KKM!$C$18*PAT!O6),"")</f>
        <v>70</v>
      </c>
      <c r="AC6" s="54">
        <f ca="1">IFERROR(SUM(INDIRECT(AC$2&amp;"!CP"&amp;ROW())*KKM!$C$17,KKM!$C$18*PAT!P6),"")</f>
        <v>76</v>
      </c>
      <c r="AD6" s="54">
        <f t="shared" ca="1" si="2"/>
        <v>83.5</v>
      </c>
      <c r="AE6" s="54">
        <f t="shared" ca="1" si="1"/>
        <v>96</v>
      </c>
      <c r="AF6" s="54" t="str">
        <f t="shared" ca="1" si="1"/>
        <v/>
      </c>
      <c r="AG6" s="54">
        <f t="shared" ca="1" si="1"/>
        <v>88</v>
      </c>
      <c r="AH6" s="54" t="str">
        <f t="shared" ca="1" si="1"/>
        <v/>
      </c>
      <c r="AI6" s="54">
        <f t="shared" ca="1" si="1"/>
        <v>80</v>
      </c>
      <c r="AJ6" s="54">
        <f t="shared" ca="1" si="1"/>
        <v>78</v>
      </c>
      <c r="AK6" s="54">
        <f t="shared" ca="1" si="1"/>
        <v>100</v>
      </c>
      <c r="AL6" s="54">
        <f t="shared" ca="1" si="1"/>
        <v>70</v>
      </c>
      <c r="AM6" s="54">
        <f t="shared" ca="1" si="1"/>
        <v>80</v>
      </c>
      <c r="AN6" s="54">
        <f t="shared" ca="1" si="1"/>
        <v>75</v>
      </c>
      <c r="AO6" s="54">
        <f t="shared" ca="1" si="1"/>
        <v>100</v>
      </c>
      <c r="AP6" s="54">
        <f t="shared" ca="1" si="1"/>
        <v>80</v>
      </c>
      <c r="AQ6" s="54">
        <f t="shared" ca="1" si="3"/>
        <v>1953.75</v>
      </c>
      <c r="AR6" s="54">
        <f t="shared" ca="1" si="4"/>
        <v>19</v>
      </c>
    </row>
    <row r="7" spans="1:44" x14ac:dyDescent="0.25">
      <c r="A7" s="2">
        <v>5</v>
      </c>
      <c r="B7" s="3" t="str">
        <f t="shared" ca="1" si="0"/>
        <v>DESWITA MAHARANI</v>
      </c>
      <c r="C7" s="3" t="str">
        <f t="shared" ca="1" si="0"/>
        <v>0093819661</v>
      </c>
      <c r="D7" s="153">
        <v>86</v>
      </c>
      <c r="E7" s="153">
        <v>90</v>
      </c>
      <c r="F7" s="153">
        <v>86</v>
      </c>
      <c r="G7" s="153" t="s">
        <v>240</v>
      </c>
      <c r="H7" s="153" t="s">
        <v>175</v>
      </c>
      <c r="I7" s="153">
        <v>60</v>
      </c>
      <c r="J7" s="153">
        <v>80</v>
      </c>
      <c r="K7" s="153">
        <v>46</v>
      </c>
      <c r="L7" s="153">
        <v>70</v>
      </c>
      <c r="M7" s="153">
        <v>60</v>
      </c>
      <c r="N7" s="153">
        <v>83</v>
      </c>
      <c r="O7" s="153">
        <v>56</v>
      </c>
      <c r="P7" s="153">
        <v>73</v>
      </c>
      <c r="Q7" s="54">
        <f ca="1">IFERROR(SUM(INDIRECT(Q$2&amp;"!CP"&amp;ROW())*KKM!$C$17,KKM!$C$18*PAT!D7),"")</f>
        <v>87.75</v>
      </c>
      <c r="R7" s="54">
        <f ca="1">IFERROR(SUM(INDIRECT(R$2&amp;"!CP"&amp;ROW())*KKM!$C$17,KKM!$C$18*PAT!E7),"")</f>
        <v>89</v>
      </c>
      <c r="S7" s="54">
        <f ca="1">IFERROR(SUM(INDIRECT(S$2&amp;"!CP"&amp;ROW())*KKM!$C$17,KKM!$C$18*PAT!F7),"")</f>
        <v>83.166666666666657</v>
      </c>
      <c r="T7" s="54">
        <f ca="1">IFERROR(SUM(INDIRECT(T$2&amp;"!CP"&amp;ROW())*KKM!$C$17,KKM!$C$18*PAT!G7),"")</f>
        <v>82.166666666666657</v>
      </c>
      <c r="U7" s="54">
        <f ca="1">IFERROR(SUM(INDIRECT(U$2&amp;"!CP"&amp;ROW())*KKM!$C$17,KKM!$C$18*PAT!H7),"")</f>
        <v>86</v>
      </c>
      <c r="V7" s="54">
        <f ca="1">IFERROR(SUM(INDIRECT(V$2&amp;"!CP"&amp;ROW())*KKM!$C$17,KKM!$C$18*PAT!I7),"")</f>
        <v>71.25</v>
      </c>
      <c r="W7" s="54">
        <f ca="1">IFERROR(SUM(INDIRECT(W$2&amp;"!CP"&amp;ROW())*KKM!$C$17,KKM!$C$18*PAT!J7),"")</f>
        <v>79</v>
      </c>
      <c r="X7" s="54">
        <f ca="1">IFERROR(SUM(INDIRECT(X$2&amp;"!CP"&amp;ROW())*KKM!$C$17,KKM!$C$18*PAT!K7),"")</f>
        <v>69.666666666666657</v>
      </c>
      <c r="Y7" s="54">
        <f ca="1">IFERROR(SUM(INDIRECT(Y$2&amp;"!CP"&amp;ROW())*KKM!$C$17,KKM!$C$18*PAT!L7),"")</f>
        <v>73.333333333333343</v>
      </c>
      <c r="Z7" s="54">
        <f ca="1">IFERROR(SUM(INDIRECT(Z$2&amp;"!CP"&amp;ROW())*KKM!$C$17,KKM!$C$18*PAT!M7),"")</f>
        <v>70</v>
      </c>
      <c r="AA7" s="54">
        <f ca="1">IFERROR(SUM(INDIRECT(AA$2&amp;"!CP"&amp;ROW())*KKM!$C$17,KKM!$C$18*PAT!N7),"")</f>
        <v>82.875</v>
      </c>
      <c r="AB7" s="54">
        <f ca="1">IFERROR(SUM(INDIRECT(AB$2&amp;"!CP"&amp;ROW())*KKM!$C$17,KKM!$C$18*PAT!O7),"")</f>
        <v>78</v>
      </c>
      <c r="AC7" s="54">
        <f ca="1">IFERROR(SUM(INDIRECT(AC$2&amp;"!CP"&amp;ROW())*KKM!$C$17,KKM!$C$18*PAT!P7),"")</f>
        <v>75.375</v>
      </c>
      <c r="AD7" s="54">
        <f t="shared" ca="1" si="2"/>
        <v>90.5</v>
      </c>
      <c r="AE7" s="54">
        <f t="shared" ca="1" si="1"/>
        <v>93</v>
      </c>
      <c r="AF7" s="54">
        <f t="shared" ca="1" si="1"/>
        <v>84</v>
      </c>
      <c r="AG7" s="54">
        <f t="shared" ca="1" si="1"/>
        <v>80</v>
      </c>
      <c r="AH7" s="54" t="str">
        <f t="shared" ca="1" si="1"/>
        <v/>
      </c>
      <c r="AI7" s="54">
        <f t="shared" ca="1" si="1"/>
        <v>90</v>
      </c>
      <c r="AJ7" s="54">
        <f t="shared" ca="1" si="1"/>
        <v>78</v>
      </c>
      <c r="AK7" s="54">
        <f t="shared" ca="1" si="1"/>
        <v>100</v>
      </c>
      <c r="AL7" s="54">
        <f t="shared" ca="1" si="1"/>
        <v>70</v>
      </c>
      <c r="AM7" s="54">
        <f t="shared" ca="1" si="1"/>
        <v>80</v>
      </c>
      <c r="AN7" s="54">
        <f t="shared" ca="1" si="1"/>
        <v>85</v>
      </c>
      <c r="AO7" s="54">
        <f t="shared" ca="1" si="1"/>
        <v>100</v>
      </c>
      <c r="AP7" s="54">
        <f t="shared" ca="1" si="1"/>
        <v>75</v>
      </c>
      <c r="AQ7" s="54">
        <f t="shared" ca="1" si="3"/>
        <v>2053.083333333333</v>
      </c>
      <c r="AR7" s="54">
        <f t="shared" ca="1" si="4"/>
        <v>6</v>
      </c>
    </row>
    <row r="8" spans="1:44" x14ac:dyDescent="0.25">
      <c r="A8" s="2">
        <v>6</v>
      </c>
      <c r="B8" s="3" t="str">
        <f t="shared" ca="1" si="0"/>
        <v>DIMAZ RADITHYA SHARIQUE</v>
      </c>
      <c r="C8" s="3" t="str">
        <f t="shared" ca="1" si="0"/>
        <v>0091258806</v>
      </c>
      <c r="D8" s="153">
        <v>81</v>
      </c>
      <c r="E8" s="153">
        <v>85</v>
      </c>
      <c r="F8" s="153">
        <v>84</v>
      </c>
      <c r="G8" s="153" t="s">
        <v>241</v>
      </c>
      <c r="H8" s="153" t="s">
        <v>176</v>
      </c>
      <c r="I8" s="153">
        <v>75</v>
      </c>
      <c r="J8" s="153">
        <v>80</v>
      </c>
      <c r="K8" s="153" t="s">
        <v>204</v>
      </c>
      <c r="L8" s="153">
        <v>80</v>
      </c>
      <c r="M8" s="153">
        <v>60</v>
      </c>
      <c r="N8" s="153">
        <v>88</v>
      </c>
      <c r="O8" s="153">
        <v>40</v>
      </c>
      <c r="P8" s="153">
        <v>75</v>
      </c>
      <c r="Q8" s="54">
        <f ca="1">IFERROR(SUM(INDIRECT(Q$2&amp;"!CP"&amp;ROW())*KKM!$C$17,KKM!$C$18*PAT!D8),"")</f>
        <v>83.75</v>
      </c>
      <c r="R8" s="54">
        <f ca="1">IFERROR(SUM(INDIRECT(R$2&amp;"!CP"&amp;ROW())*KKM!$C$17,KKM!$C$18*PAT!E8),"")</f>
        <v>86.625</v>
      </c>
      <c r="S8" s="54">
        <f ca="1">IFERROR(SUM(INDIRECT(S$2&amp;"!CP"&amp;ROW())*KKM!$C$17,KKM!$C$18*PAT!F8),"")</f>
        <v>82.5</v>
      </c>
      <c r="T8" s="54">
        <f ca="1">IFERROR(SUM(INDIRECT(T$2&amp;"!CP"&amp;ROW())*KKM!$C$17,KKM!$C$18*PAT!G8),"")</f>
        <v>83.333333333333343</v>
      </c>
      <c r="U8" s="54">
        <f ca="1">IFERROR(SUM(INDIRECT(U$2&amp;"!CP"&amp;ROW())*KKM!$C$17,KKM!$C$18*PAT!H8),"")</f>
        <v>87.5</v>
      </c>
      <c r="V8" s="54">
        <f ca="1">IFERROR(SUM(INDIRECT(V$2&amp;"!CP"&amp;ROW())*KKM!$C$17,KKM!$C$18*PAT!I8),"")</f>
        <v>81.25</v>
      </c>
      <c r="W8" s="54">
        <f ca="1">IFERROR(SUM(INDIRECT(W$2&amp;"!CP"&amp;ROW())*KKM!$C$17,KKM!$C$18*PAT!J8),"")</f>
        <v>79</v>
      </c>
      <c r="X8" s="54">
        <f ca="1">IFERROR(SUM(INDIRECT(X$2&amp;"!CP"&amp;ROW())*KKM!$C$17,KKM!$C$18*PAT!K8),"")</f>
        <v>76.666666666666657</v>
      </c>
      <c r="Y8" s="54">
        <f ca="1">IFERROR(SUM(INDIRECT(Y$2&amp;"!CP"&amp;ROW())*KKM!$C$17,KKM!$C$18*PAT!L8),"")</f>
        <v>81.666666666666657</v>
      </c>
      <c r="Z8" s="54">
        <f ca="1">IFERROR(SUM(INDIRECT(Z$2&amp;"!CP"&amp;ROW())*KKM!$C$17,KKM!$C$18*PAT!M8),"")</f>
        <v>72.5</v>
      </c>
      <c r="AA8" s="54">
        <f ca="1">IFERROR(SUM(INDIRECT(AA$2&amp;"!CP"&amp;ROW())*KKM!$C$17,KKM!$C$18*PAT!N8),"")</f>
        <v>83.75</v>
      </c>
      <c r="AB8" s="54">
        <f ca="1">IFERROR(SUM(INDIRECT(AB$2&amp;"!CP"&amp;ROW())*KKM!$C$17,KKM!$C$18*PAT!O8),"")</f>
        <v>70</v>
      </c>
      <c r="AC8" s="54">
        <f ca="1">IFERROR(SUM(INDIRECT(AC$2&amp;"!CP"&amp;ROW())*KKM!$C$17,KKM!$C$18*PAT!P8),"")</f>
        <v>77.875</v>
      </c>
      <c r="AD8" s="54">
        <f t="shared" ca="1" si="2"/>
        <v>91.5</v>
      </c>
      <c r="AE8" s="54">
        <f t="shared" ca="1" si="1"/>
        <v>94</v>
      </c>
      <c r="AF8" s="54" t="str">
        <f t="shared" ca="1" si="1"/>
        <v/>
      </c>
      <c r="AG8" s="54">
        <f t="shared" ca="1" si="1"/>
        <v>80</v>
      </c>
      <c r="AH8" s="54" t="str">
        <f t="shared" ca="1" si="1"/>
        <v/>
      </c>
      <c r="AI8" s="54">
        <f t="shared" ca="1" si="1"/>
        <v>100</v>
      </c>
      <c r="AJ8" s="54">
        <f t="shared" ca="1" si="1"/>
        <v>78</v>
      </c>
      <c r="AK8" s="54">
        <f t="shared" ca="1" si="1"/>
        <v>100</v>
      </c>
      <c r="AL8" s="54">
        <f t="shared" ca="1" si="1"/>
        <v>90</v>
      </c>
      <c r="AM8" s="54">
        <f t="shared" ca="1" si="1"/>
        <v>100</v>
      </c>
      <c r="AN8" s="54">
        <f t="shared" ca="1" si="1"/>
        <v>77</v>
      </c>
      <c r="AO8" s="54">
        <f t="shared" ca="1" si="1"/>
        <v>100</v>
      </c>
      <c r="AP8" s="54">
        <f t="shared" ca="1" si="1"/>
        <v>80</v>
      </c>
      <c r="AQ8" s="54">
        <f t="shared" ca="1" si="3"/>
        <v>2036.9166666666665</v>
      </c>
      <c r="AR8" s="54">
        <f t="shared" ca="1" si="4"/>
        <v>9</v>
      </c>
    </row>
    <row r="9" spans="1:44" x14ac:dyDescent="0.25">
      <c r="A9" s="2">
        <v>7</v>
      </c>
      <c r="B9" s="3" t="str">
        <f t="shared" ca="1" si="0"/>
        <v>DONI TATA</v>
      </c>
      <c r="C9" s="3" t="str">
        <f t="shared" ca="1" si="0"/>
        <v>0073283695</v>
      </c>
      <c r="D9" s="153">
        <v>81</v>
      </c>
      <c r="E9" s="153">
        <v>80</v>
      </c>
      <c r="F9" s="153" t="s">
        <v>253</v>
      </c>
      <c r="G9" s="153" t="s">
        <v>242</v>
      </c>
      <c r="H9" s="153" t="s">
        <v>176</v>
      </c>
      <c r="I9" s="153">
        <v>60</v>
      </c>
      <c r="J9" s="153">
        <v>80</v>
      </c>
      <c r="K9" s="153" t="s">
        <v>204</v>
      </c>
      <c r="L9" s="153">
        <v>70</v>
      </c>
      <c r="M9" s="153">
        <v>60</v>
      </c>
      <c r="N9" s="153">
        <v>87</v>
      </c>
      <c r="O9" s="153">
        <v>40</v>
      </c>
      <c r="P9" s="153">
        <v>73</v>
      </c>
      <c r="Q9" s="54">
        <f ca="1">IFERROR(SUM(INDIRECT(Q$2&amp;"!CP"&amp;ROW())*KKM!$C$17,KKM!$C$18*PAT!D9),"")</f>
        <v>83.75</v>
      </c>
      <c r="R9" s="54">
        <f ca="1">IFERROR(SUM(INDIRECT(R$2&amp;"!CP"&amp;ROW())*KKM!$C$17,KKM!$C$18*PAT!E9),"")</f>
        <v>82.375</v>
      </c>
      <c r="S9" s="54">
        <f ca="1">IFERROR(SUM(INDIRECT(S$2&amp;"!CP"&amp;ROW())*KKM!$C$17,KKM!$C$18*PAT!F9),"")</f>
        <v>86.333333333333343</v>
      </c>
      <c r="T9" s="54">
        <f ca="1">IFERROR(SUM(INDIRECT(T$2&amp;"!CP"&amp;ROW())*KKM!$C$17,KKM!$C$18*PAT!G9),"")</f>
        <v>81.333333333333343</v>
      </c>
      <c r="U9" s="54">
        <f ca="1">IFERROR(SUM(INDIRECT(U$2&amp;"!CP"&amp;ROW())*KKM!$C$17,KKM!$C$18*PAT!H9),"")</f>
        <v>87.5</v>
      </c>
      <c r="V9" s="54">
        <f ca="1">IFERROR(SUM(INDIRECT(V$2&amp;"!CP"&amp;ROW())*KKM!$C$17,KKM!$C$18*PAT!I9),"")</f>
        <v>74.375</v>
      </c>
      <c r="W9" s="54">
        <f ca="1">IFERROR(SUM(INDIRECT(W$2&amp;"!CP"&amp;ROW())*KKM!$C$17,KKM!$C$18*PAT!J9),"")</f>
        <v>79</v>
      </c>
      <c r="X9" s="54">
        <f ca="1">IFERROR(SUM(INDIRECT(X$2&amp;"!CP"&amp;ROW())*KKM!$C$17,KKM!$C$18*PAT!K9),"")</f>
        <v>76.666666666666657</v>
      </c>
      <c r="Y9" s="54">
        <f ca="1">IFERROR(SUM(INDIRECT(Y$2&amp;"!CP"&amp;ROW())*KKM!$C$17,KKM!$C$18*PAT!L9),"")</f>
        <v>76.666666666666657</v>
      </c>
      <c r="Z9" s="54">
        <f ca="1">IFERROR(SUM(INDIRECT(Z$2&amp;"!CP"&amp;ROW())*KKM!$C$17,KKM!$C$18*PAT!M9),"")</f>
        <v>71.25</v>
      </c>
      <c r="AA9" s="54">
        <f ca="1">IFERROR(SUM(INDIRECT(AA$2&amp;"!CP"&amp;ROW())*KKM!$C$17,KKM!$C$18*PAT!N9),"")</f>
        <v>84.375</v>
      </c>
      <c r="AB9" s="54">
        <f ca="1">IFERROR(SUM(INDIRECT(AB$2&amp;"!CP"&amp;ROW())*KKM!$C$17,KKM!$C$18*PAT!O9),"")</f>
        <v>70</v>
      </c>
      <c r="AC9" s="54">
        <f ca="1">IFERROR(SUM(INDIRECT(AC$2&amp;"!CP"&amp;ROW())*KKM!$C$17,KKM!$C$18*PAT!P9),"")</f>
        <v>75.125</v>
      </c>
      <c r="AD9" s="54">
        <f t="shared" ca="1" si="2"/>
        <v>91.5</v>
      </c>
      <c r="AE9" s="54">
        <f t="shared" ca="1" si="1"/>
        <v>88</v>
      </c>
      <c r="AF9" s="54">
        <f t="shared" ca="1" si="1"/>
        <v>80</v>
      </c>
      <c r="AG9" s="54">
        <f t="shared" ca="1" si="1"/>
        <v>80</v>
      </c>
      <c r="AH9" s="54" t="str">
        <f t="shared" ca="1" si="1"/>
        <v/>
      </c>
      <c r="AI9" s="54">
        <f t="shared" ca="1" si="1"/>
        <v>100</v>
      </c>
      <c r="AJ9" s="54">
        <f t="shared" ca="1" si="1"/>
        <v>78</v>
      </c>
      <c r="AK9" s="54">
        <f t="shared" ca="1" si="1"/>
        <v>100</v>
      </c>
      <c r="AL9" s="54">
        <f t="shared" ca="1" si="1"/>
        <v>90</v>
      </c>
      <c r="AM9" s="54">
        <f t="shared" ca="1" si="1"/>
        <v>80</v>
      </c>
      <c r="AN9" s="54">
        <f t="shared" ca="1" si="1"/>
        <v>88</v>
      </c>
      <c r="AO9" s="54">
        <f t="shared" ca="1" si="1"/>
        <v>100</v>
      </c>
      <c r="AP9" s="54">
        <f t="shared" ca="1" si="1"/>
        <v>76</v>
      </c>
      <c r="AQ9" s="54">
        <f t="shared" ca="1" si="3"/>
        <v>2080.25</v>
      </c>
      <c r="AR9" s="54">
        <f t="shared" ca="1" si="4"/>
        <v>4</v>
      </c>
    </row>
    <row r="10" spans="1:44" x14ac:dyDescent="0.25">
      <c r="A10" s="2">
        <v>8</v>
      </c>
      <c r="B10" s="3" t="str">
        <f t="shared" ca="1" si="0"/>
        <v>HAYKAL ZAQUAN</v>
      </c>
      <c r="C10" s="3" t="str">
        <f t="shared" ca="1" si="0"/>
        <v>0085416711</v>
      </c>
      <c r="D10" s="153">
        <v>86</v>
      </c>
      <c r="E10" s="153">
        <v>76</v>
      </c>
      <c r="F10" s="153" t="s">
        <v>180</v>
      </c>
      <c r="G10" s="153" t="s">
        <v>180</v>
      </c>
      <c r="H10" s="153" t="s">
        <v>176</v>
      </c>
      <c r="I10" s="153">
        <v>60</v>
      </c>
      <c r="J10" s="153">
        <v>80</v>
      </c>
      <c r="K10" s="153">
        <v>46</v>
      </c>
      <c r="L10" s="153">
        <v>70</v>
      </c>
      <c r="M10" s="153">
        <v>60</v>
      </c>
      <c r="N10" s="153">
        <v>87</v>
      </c>
      <c r="O10" s="153">
        <v>65</v>
      </c>
      <c r="P10" s="153">
        <v>71</v>
      </c>
      <c r="Q10" s="54">
        <f ca="1">IFERROR(SUM(INDIRECT(Q$2&amp;"!CP"&amp;ROW())*KKM!$C$17,KKM!$C$18*PAT!D10),"")</f>
        <v>85</v>
      </c>
      <c r="R10" s="54">
        <f ca="1">IFERROR(SUM(INDIRECT(R$2&amp;"!CP"&amp;ROW())*KKM!$C$17,KKM!$C$18*PAT!E10),"")</f>
        <v>79.875</v>
      </c>
      <c r="S10" s="54">
        <f ca="1">IFERROR(SUM(INDIRECT(S$2&amp;"!CP"&amp;ROW())*KKM!$C$17,KKM!$C$18*PAT!F10),"")</f>
        <v>80</v>
      </c>
      <c r="T10" s="54">
        <f ca="1">IFERROR(SUM(INDIRECT(T$2&amp;"!CP"&amp;ROW())*KKM!$C$17,KKM!$C$18*PAT!G10),"")</f>
        <v>79.5</v>
      </c>
      <c r="U10" s="54">
        <f ca="1">IFERROR(SUM(INDIRECT(U$2&amp;"!CP"&amp;ROW())*KKM!$C$17,KKM!$C$18*PAT!H10),"")</f>
        <v>87.5</v>
      </c>
      <c r="V10" s="54">
        <f ca="1">IFERROR(SUM(INDIRECT(V$2&amp;"!CP"&amp;ROW())*KKM!$C$17,KKM!$C$18*PAT!I10),"")</f>
        <v>70</v>
      </c>
      <c r="W10" s="54">
        <f ca="1">IFERROR(SUM(INDIRECT(W$2&amp;"!CP"&amp;ROW())*KKM!$C$17,KKM!$C$18*PAT!J10),"")</f>
        <v>79</v>
      </c>
      <c r="X10" s="54">
        <f ca="1">IFERROR(SUM(INDIRECT(X$2&amp;"!CP"&amp;ROW())*KKM!$C$17,KKM!$C$18*PAT!K10),"")</f>
        <v>69.666666666666657</v>
      </c>
      <c r="Y10" s="54">
        <f ca="1">IFERROR(SUM(INDIRECT(Y$2&amp;"!CP"&amp;ROW())*KKM!$C$17,KKM!$C$18*PAT!L10),"")</f>
        <v>73.333333333333343</v>
      </c>
      <c r="Z10" s="54">
        <f ca="1">IFERROR(SUM(INDIRECT(Z$2&amp;"!CP"&amp;ROW())*KKM!$C$17,KKM!$C$18*PAT!M10),"")</f>
        <v>70</v>
      </c>
      <c r="AA10" s="54">
        <f ca="1">IFERROR(SUM(INDIRECT(AA$2&amp;"!CP"&amp;ROW())*KKM!$C$17,KKM!$C$18*PAT!N10),"")</f>
        <v>84.5</v>
      </c>
      <c r="AB10" s="54">
        <f ca="1">IFERROR(SUM(INDIRECT(AB$2&amp;"!CP"&amp;ROW())*KKM!$C$17,KKM!$C$18*PAT!O10),"")</f>
        <v>82.5</v>
      </c>
      <c r="AC10" s="54">
        <f ca="1">IFERROR(SUM(INDIRECT(AC$2&amp;"!CP"&amp;ROW())*KKM!$C$17,KKM!$C$18*PAT!P10),"")</f>
        <v>73.125</v>
      </c>
      <c r="AD10" s="54">
        <f t="shared" ca="1" si="2"/>
        <v>89.5</v>
      </c>
      <c r="AE10" s="54">
        <f t="shared" ca="1" si="1"/>
        <v>90</v>
      </c>
      <c r="AF10" s="54">
        <f t="shared" ca="1" si="1"/>
        <v>83</v>
      </c>
      <c r="AG10" s="54">
        <f t="shared" ca="1" si="1"/>
        <v>80</v>
      </c>
      <c r="AH10" s="54" t="str">
        <f t="shared" ca="1" si="1"/>
        <v/>
      </c>
      <c r="AI10" s="54">
        <f t="shared" ca="1" si="1"/>
        <v>80</v>
      </c>
      <c r="AJ10" s="54">
        <f t="shared" ca="1" si="1"/>
        <v>78</v>
      </c>
      <c r="AK10" s="54">
        <f t="shared" ca="1" si="1"/>
        <v>100</v>
      </c>
      <c r="AL10" s="54">
        <f t="shared" ca="1" si="1"/>
        <v>70</v>
      </c>
      <c r="AM10" s="54">
        <f t="shared" ca="1" si="1"/>
        <v>80</v>
      </c>
      <c r="AN10" s="54">
        <f t="shared" ca="1" si="1"/>
        <v>89</v>
      </c>
      <c r="AO10" s="54">
        <f t="shared" ca="1" si="1"/>
        <v>100</v>
      </c>
      <c r="AP10" s="54">
        <f t="shared" ca="1" si="1"/>
        <v>75</v>
      </c>
      <c r="AQ10" s="54">
        <f t="shared" ca="1" si="3"/>
        <v>2028.5</v>
      </c>
      <c r="AR10" s="54">
        <f t="shared" ca="1" si="4"/>
        <v>11</v>
      </c>
    </row>
    <row r="11" spans="1:44" x14ac:dyDescent="0.25">
      <c r="A11" s="2">
        <v>9</v>
      </c>
      <c r="B11" s="3" t="str">
        <f t="shared" ca="1" si="0"/>
        <v>LAILATUL ULYA MAULIDIA</v>
      </c>
      <c r="C11" s="3" t="str">
        <f t="shared" ca="1" si="0"/>
        <v>0093750930</v>
      </c>
      <c r="D11" s="153">
        <v>88</v>
      </c>
      <c r="E11" s="153">
        <v>78</v>
      </c>
      <c r="F11" s="153">
        <v>82</v>
      </c>
      <c r="G11" s="153" t="s">
        <v>243</v>
      </c>
      <c r="H11" s="153" t="s">
        <v>173</v>
      </c>
      <c r="I11" s="153">
        <v>60</v>
      </c>
      <c r="J11" s="153">
        <v>80</v>
      </c>
      <c r="K11" s="153">
        <v>46</v>
      </c>
      <c r="L11" s="153">
        <v>70</v>
      </c>
      <c r="M11" s="153">
        <v>60</v>
      </c>
      <c r="N11" s="153">
        <v>81</v>
      </c>
      <c r="O11" s="153">
        <v>40</v>
      </c>
      <c r="P11" s="153">
        <v>70</v>
      </c>
      <c r="Q11" s="54">
        <f ca="1">IFERROR(SUM(INDIRECT(Q$2&amp;"!CP"&amp;ROW())*KKM!$C$17,KKM!$C$18*PAT!D11),"")</f>
        <v>87</v>
      </c>
      <c r="R11" s="54">
        <f ca="1">IFERROR(SUM(INDIRECT(R$2&amp;"!CP"&amp;ROW())*KKM!$C$17,KKM!$C$18*PAT!E11),"")</f>
        <v>79.75</v>
      </c>
      <c r="S11" s="54">
        <f ca="1">IFERROR(SUM(INDIRECT(S$2&amp;"!CP"&amp;ROW())*KKM!$C$17,KKM!$C$18*PAT!F11),"")</f>
        <v>82.666666666666657</v>
      </c>
      <c r="T11" s="54">
        <f ca="1">IFERROR(SUM(INDIRECT(T$2&amp;"!CP"&amp;ROW())*KKM!$C$17,KKM!$C$18*PAT!G11),"")</f>
        <v>80.666666666666657</v>
      </c>
      <c r="U11" s="54">
        <f ca="1">IFERROR(SUM(INDIRECT(U$2&amp;"!CP"&amp;ROW())*KKM!$C$17,KKM!$C$18*PAT!H11),"")</f>
        <v>85.5</v>
      </c>
      <c r="V11" s="54">
        <f ca="1">IFERROR(SUM(INDIRECT(V$2&amp;"!CP"&amp;ROW())*KKM!$C$17,KKM!$C$18*PAT!I11),"")</f>
        <v>70</v>
      </c>
      <c r="W11" s="54">
        <f ca="1">IFERROR(SUM(INDIRECT(W$2&amp;"!CP"&amp;ROW())*KKM!$C$17,KKM!$C$18*PAT!J11),"")</f>
        <v>79</v>
      </c>
      <c r="X11" s="54">
        <f ca="1">IFERROR(SUM(INDIRECT(X$2&amp;"!CP"&amp;ROW())*KKM!$C$17,KKM!$C$18*PAT!K11),"")</f>
        <v>69.666666666666657</v>
      </c>
      <c r="Y11" s="54">
        <f ca="1">IFERROR(SUM(INDIRECT(Y$2&amp;"!CP"&amp;ROW())*KKM!$C$17,KKM!$C$18*PAT!L11),"")</f>
        <v>73.333333333333343</v>
      </c>
      <c r="Z11" s="54">
        <f ca="1">IFERROR(SUM(INDIRECT(Z$2&amp;"!CP"&amp;ROW())*KKM!$C$17,KKM!$C$18*PAT!M11),"")</f>
        <v>70</v>
      </c>
      <c r="AA11" s="54">
        <f ca="1">IFERROR(SUM(INDIRECT(AA$2&amp;"!CP"&amp;ROW())*KKM!$C$17,KKM!$C$18*PAT!N11),"")</f>
        <v>82.375</v>
      </c>
      <c r="AB11" s="54">
        <f ca="1">IFERROR(SUM(INDIRECT(AB$2&amp;"!CP"&amp;ROW())*KKM!$C$17,KKM!$C$18*PAT!O11),"")</f>
        <v>70</v>
      </c>
      <c r="AC11" s="54">
        <f ca="1">IFERROR(SUM(INDIRECT(AC$2&amp;"!CP"&amp;ROW())*KKM!$C$17,KKM!$C$18*PAT!P11),"")</f>
        <v>73.375</v>
      </c>
      <c r="AD11" s="54">
        <f t="shared" ca="1" si="2"/>
        <v>84.5</v>
      </c>
      <c r="AE11" s="54">
        <f t="shared" ca="1" si="1"/>
        <v>88</v>
      </c>
      <c r="AF11" s="54">
        <f t="shared" ca="1" si="1"/>
        <v>84</v>
      </c>
      <c r="AG11" s="54">
        <f t="shared" ca="1" si="1"/>
        <v>80</v>
      </c>
      <c r="AH11" s="54" t="str">
        <f t="shared" ca="1" si="1"/>
        <v/>
      </c>
      <c r="AI11" s="54">
        <f t="shared" ca="1" si="1"/>
        <v>80</v>
      </c>
      <c r="AJ11" s="54">
        <f t="shared" ca="1" si="1"/>
        <v>78</v>
      </c>
      <c r="AK11" s="54">
        <f t="shared" ca="1" si="1"/>
        <v>100</v>
      </c>
      <c r="AL11" s="54">
        <f t="shared" ca="1" si="1"/>
        <v>70</v>
      </c>
      <c r="AM11" s="54">
        <f t="shared" ca="1" si="1"/>
        <v>80</v>
      </c>
      <c r="AN11" s="54">
        <f t="shared" ca="1" si="1"/>
        <v>82</v>
      </c>
      <c r="AO11" s="54">
        <f t="shared" ca="1" si="1"/>
        <v>100</v>
      </c>
      <c r="AP11" s="54">
        <f t="shared" ca="1" si="1"/>
        <v>75</v>
      </c>
      <c r="AQ11" s="54">
        <f t="shared" ca="1" si="3"/>
        <v>2004.8333333333333</v>
      </c>
      <c r="AR11" s="54">
        <f t="shared" ca="1" si="4"/>
        <v>16</v>
      </c>
    </row>
    <row r="12" spans="1:44" x14ac:dyDescent="0.25">
      <c r="A12" s="2">
        <v>10</v>
      </c>
      <c r="B12" s="3" t="str">
        <f t="shared" ca="1" si="0"/>
        <v>M. ANDI PRAYOGA</v>
      </c>
      <c r="C12" s="3" t="str">
        <f t="shared" ca="1" si="0"/>
        <v>0083148349</v>
      </c>
      <c r="D12" s="153">
        <v>85</v>
      </c>
      <c r="E12" s="153">
        <v>88</v>
      </c>
      <c r="F12" s="153">
        <v>81</v>
      </c>
      <c r="G12" s="153" t="s">
        <v>243</v>
      </c>
      <c r="H12" s="153" t="s">
        <v>177</v>
      </c>
      <c r="I12" s="153">
        <v>60</v>
      </c>
      <c r="J12" s="153">
        <v>100</v>
      </c>
      <c r="K12" s="153" t="s">
        <v>203</v>
      </c>
      <c r="L12" s="153">
        <v>70</v>
      </c>
      <c r="M12" s="153">
        <v>60</v>
      </c>
      <c r="N12" s="153">
        <v>89</v>
      </c>
      <c r="O12" s="153">
        <v>40</v>
      </c>
      <c r="P12" s="153">
        <v>71</v>
      </c>
      <c r="Q12" s="54">
        <f ca="1">IFERROR(SUM(INDIRECT(Q$2&amp;"!CP"&amp;ROW())*KKM!$C$17,KKM!$C$18*PAT!D12),"")</f>
        <v>83.25</v>
      </c>
      <c r="R12" s="54">
        <f ca="1">IFERROR(SUM(INDIRECT(R$2&amp;"!CP"&amp;ROW())*KKM!$C$17,KKM!$C$18*PAT!E12),"")</f>
        <v>83</v>
      </c>
      <c r="S12" s="54">
        <f ca="1">IFERROR(SUM(INDIRECT(S$2&amp;"!CP"&amp;ROW())*KKM!$C$17,KKM!$C$18*PAT!F12),"")</f>
        <v>81.5</v>
      </c>
      <c r="T12" s="54">
        <f ca="1">IFERROR(SUM(INDIRECT(T$2&amp;"!CP"&amp;ROW())*KKM!$C$17,KKM!$C$18*PAT!G12),"")</f>
        <v>81.833333333333343</v>
      </c>
      <c r="U12" s="54">
        <f ca="1">IFERROR(SUM(INDIRECT(U$2&amp;"!CP"&amp;ROW())*KKM!$C$17,KKM!$C$18*PAT!H12),"")</f>
        <v>85</v>
      </c>
      <c r="V12" s="54">
        <f ca="1">IFERROR(SUM(INDIRECT(V$2&amp;"!CP"&amp;ROW())*KKM!$C$17,KKM!$C$18*PAT!I12),"")</f>
        <v>70</v>
      </c>
      <c r="W12" s="54">
        <f ca="1">IFERROR(SUM(INDIRECT(W$2&amp;"!CP"&amp;ROW())*KKM!$C$17,KKM!$C$18*PAT!J12),"")</f>
        <v>89</v>
      </c>
      <c r="X12" s="54">
        <f ca="1">IFERROR(SUM(INDIRECT(X$2&amp;"!CP"&amp;ROW())*KKM!$C$17,KKM!$C$18*PAT!K12),"")</f>
        <v>71.666666666666657</v>
      </c>
      <c r="Y12" s="54">
        <f ca="1">IFERROR(SUM(INDIRECT(Y$2&amp;"!CP"&amp;ROW())*KKM!$C$17,KKM!$C$18*PAT!L12),"")</f>
        <v>73.333333333333343</v>
      </c>
      <c r="Z12" s="54">
        <f ca="1">IFERROR(SUM(INDIRECT(Z$2&amp;"!CP"&amp;ROW())*KKM!$C$17,KKM!$C$18*PAT!M12),"")</f>
        <v>70</v>
      </c>
      <c r="AA12" s="54">
        <f ca="1">IFERROR(SUM(INDIRECT(AA$2&amp;"!CP"&amp;ROW())*KKM!$C$17,KKM!$C$18*PAT!N12),"")</f>
        <v>86</v>
      </c>
      <c r="AB12" s="54">
        <f ca="1">IFERROR(SUM(INDIRECT(AB$2&amp;"!CP"&amp;ROW())*KKM!$C$17,KKM!$C$18*PAT!O12),"")</f>
        <v>70</v>
      </c>
      <c r="AC12" s="54">
        <f ca="1">IFERROR(SUM(INDIRECT(AC$2&amp;"!CP"&amp;ROW())*KKM!$C$17,KKM!$C$18*PAT!P12),"")</f>
        <v>73.375</v>
      </c>
      <c r="AD12" s="54">
        <f t="shared" ca="1" si="2"/>
        <v>84</v>
      </c>
      <c r="AE12" s="54">
        <f t="shared" ca="1" si="1"/>
        <v>80</v>
      </c>
      <c r="AF12" s="54" t="str">
        <f t="shared" ca="1" si="1"/>
        <v/>
      </c>
      <c r="AG12" s="54">
        <f t="shared" ca="1" si="1"/>
        <v>87</v>
      </c>
      <c r="AH12" s="54" t="str">
        <f t="shared" ca="1" si="1"/>
        <v/>
      </c>
      <c r="AI12" s="54">
        <f t="shared" ca="1" si="1"/>
        <v>80</v>
      </c>
      <c r="AJ12" s="54">
        <f t="shared" ca="1" si="1"/>
        <v>78</v>
      </c>
      <c r="AK12" s="54">
        <f t="shared" ca="1" si="1"/>
        <v>100</v>
      </c>
      <c r="AL12" s="54">
        <f t="shared" ca="1" si="1"/>
        <v>70</v>
      </c>
      <c r="AM12" s="54">
        <f t="shared" ca="1" si="1"/>
        <v>80</v>
      </c>
      <c r="AN12" s="54">
        <f t="shared" ca="1" si="1"/>
        <v>89</v>
      </c>
      <c r="AO12" s="54">
        <f t="shared" ca="1" si="1"/>
        <v>100</v>
      </c>
      <c r="AP12" s="54">
        <f t="shared" ca="1" si="1"/>
        <v>75</v>
      </c>
      <c r="AQ12" s="54">
        <f t="shared" ca="1" si="3"/>
        <v>1940.9583333333335</v>
      </c>
      <c r="AR12" s="54">
        <f t="shared" ca="1" si="4"/>
        <v>22</v>
      </c>
    </row>
    <row r="13" spans="1:44" x14ac:dyDescent="0.25">
      <c r="A13" s="2">
        <v>11</v>
      </c>
      <c r="B13" s="3" t="str">
        <f t="shared" ca="1" si="0"/>
        <v>MILIANA</v>
      </c>
      <c r="C13" s="3" t="str">
        <f t="shared" ca="1" si="0"/>
        <v>0091954462</v>
      </c>
      <c r="D13" s="153">
        <v>85</v>
      </c>
      <c r="E13" s="153">
        <v>89</v>
      </c>
      <c r="F13" s="153" t="s">
        <v>252</v>
      </c>
      <c r="G13" s="153">
        <v>99</v>
      </c>
      <c r="H13" s="153" t="s">
        <v>178</v>
      </c>
      <c r="I13" s="153">
        <v>80</v>
      </c>
      <c r="J13" s="153">
        <v>100</v>
      </c>
      <c r="K13" s="153">
        <v>80</v>
      </c>
      <c r="L13" s="153">
        <v>85</v>
      </c>
      <c r="M13" s="153">
        <v>80</v>
      </c>
      <c r="N13" s="153">
        <v>81</v>
      </c>
      <c r="O13" s="153">
        <v>68</v>
      </c>
      <c r="P13" s="153">
        <v>77</v>
      </c>
      <c r="Q13" s="54">
        <f ca="1">IFERROR(SUM(INDIRECT(Q$2&amp;"!CP"&amp;ROW())*KKM!$C$17,KKM!$C$18*PAT!D13),"")</f>
        <v>90.5</v>
      </c>
      <c r="R13" s="54">
        <f ca="1">IFERROR(SUM(INDIRECT(R$2&amp;"!CP"&amp;ROW())*KKM!$C$17,KKM!$C$18*PAT!E13),"")</f>
        <v>84</v>
      </c>
      <c r="S13" s="54">
        <f ca="1">IFERROR(SUM(INDIRECT(S$2&amp;"!CP"&amp;ROW())*KKM!$C$17,KKM!$C$18*PAT!F13),"")</f>
        <v>89</v>
      </c>
      <c r="T13" s="54">
        <f ca="1">IFERROR(SUM(INDIRECT(T$2&amp;"!CP"&amp;ROW())*KKM!$C$17,KKM!$C$18*PAT!G13),"")</f>
        <v>91.833333333333343</v>
      </c>
      <c r="U13" s="54">
        <f ca="1">IFERROR(SUM(INDIRECT(U$2&amp;"!CP"&amp;ROW())*KKM!$C$17,KKM!$C$18*PAT!H13),"")</f>
        <v>93.5</v>
      </c>
      <c r="V13" s="54">
        <f ca="1">IFERROR(SUM(INDIRECT(V$2&amp;"!CP"&amp;ROW())*KKM!$C$17,KKM!$C$18*PAT!I13),"")</f>
        <v>87.5</v>
      </c>
      <c r="W13" s="54">
        <f ca="1">IFERROR(SUM(INDIRECT(W$2&amp;"!CP"&amp;ROW())*KKM!$C$17,KKM!$C$18*PAT!J13),"")</f>
        <v>89</v>
      </c>
      <c r="X13" s="54">
        <f ca="1">IFERROR(SUM(INDIRECT(X$2&amp;"!CP"&amp;ROW())*KKM!$C$17,KKM!$C$18*PAT!K13),"")</f>
        <v>86.666666666666657</v>
      </c>
      <c r="Y13" s="54">
        <f ca="1">IFERROR(SUM(INDIRECT(Y$2&amp;"!CP"&amp;ROW())*KKM!$C$17,KKM!$C$18*PAT!L13),"")</f>
        <v>85.833333333333343</v>
      </c>
      <c r="Z13" s="54">
        <f ca="1">IFERROR(SUM(INDIRECT(Z$2&amp;"!CP"&amp;ROW())*KKM!$C$17,KKM!$C$18*PAT!M13),"")</f>
        <v>85</v>
      </c>
      <c r="AA13" s="54">
        <f ca="1">IFERROR(SUM(INDIRECT(AA$2&amp;"!CP"&amp;ROW())*KKM!$C$17,KKM!$C$18*PAT!N13),"")</f>
        <v>82.375</v>
      </c>
      <c r="AB13" s="54">
        <f ca="1">IFERROR(SUM(INDIRECT(AB$2&amp;"!CP"&amp;ROW())*KKM!$C$17,KKM!$C$18*PAT!O13),"")</f>
        <v>84</v>
      </c>
      <c r="AC13" s="54">
        <f ca="1">IFERROR(SUM(INDIRECT(AC$2&amp;"!CP"&amp;ROW())*KKM!$C$17,KKM!$C$18*PAT!P13),"")</f>
        <v>81.375</v>
      </c>
      <c r="AD13" s="54">
        <f t="shared" ca="1" si="2"/>
        <v>95</v>
      </c>
      <c r="AE13" s="54">
        <f t="shared" ca="1" si="1"/>
        <v>80</v>
      </c>
      <c r="AF13" s="54" t="str">
        <f t="shared" ca="1" si="1"/>
        <v/>
      </c>
      <c r="AG13" s="54">
        <f t="shared" ca="1" si="1"/>
        <v>96</v>
      </c>
      <c r="AH13" s="54" t="str">
        <f t="shared" ca="1" si="1"/>
        <v/>
      </c>
      <c r="AI13" s="54">
        <f t="shared" ca="1" si="1"/>
        <v>100</v>
      </c>
      <c r="AJ13" s="54">
        <f t="shared" ca="1" si="1"/>
        <v>78</v>
      </c>
      <c r="AK13" s="54">
        <f t="shared" ca="1" si="1"/>
        <v>100</v>
      </c>
      <c r="AL13" s="54">
        <f t="shared" ca="1" si="1"/>
        <v>100</v>
      </c>
      <c r="AM13" s="54">
        <f t="shared" ca="1" si="1"/>
        <v>100</v>
      </c>
      <c r="AN13" s="54">
        <f t="shared" ca="1" si="1"/>
        <v>75</v>
      </c>
      <c r="AO13" s="54">
        <f t="shared" ca="1" si="1"/>
        <v>100</v>
      </c>
      <c r="AP13" s="54">
        <f t="shared" ca="1" si="1"/>
        <v>86</v>
      </c>
      <c r="AQ13" s="54">
        <f t="shared" ca="1" si="3"/>
        <v>2140.5833333333335</v>
      </c>
      <c r="AR13" s="54">
        <f t="shared" ca="1" si="4"/>
        <v>2</v>
      </c>
    </row>
    <row r="14" spans="1:44" x14ac:dyDescent="0.25">
      <c r="A14" s="2">
        <v>12</v>
      </c>
      <c r="B14" s="3" t="str">
        <f t="shared" ca="1" si="0"/>
        <v>MUHAMMAD HAFIS</v>
      </c>
      <c r="C14" s="3" t="str">
        <f t="shared" ca="1" si="0"/>
        <v>0086427247</v>
      </c>
      <c r="D14" s="153">
        <v>85</v>
      </c>
      <c r="E14" s="153">
        <v>78</v>
      </c>
      <c r="F14" s="153" t="s">
        <v>180</v>
      </c>
      <c r="G14" s="153" t="s">
        <v>180</v>
      </c>
      <c r="H14" s="153" t="s">
        <v>179</v>
      </c>
      <c r="I14" s="153">
        <v>60</v>
      </c>
      <c r="J14" s="153">
        <v>80</v>
      </c>
      <c r="K14" s="153">
        <v>50</v>
      </c>
      <c r="L14" s="153">
        <v>70</v>
      </c>
      <c r="M14" s="153">
        <v>60</v>
      </c>
      <c r="N14" s="153">
        <v>87</v>
      </c>
      <c r="O14" s="153">
        <v>40</v>
      </c>
      <c r="P14" s="153">
        <v>71</v>
      </c>
      <c r="Q14" s="54">
        <f ca="1">IFERROR(SUM(INDIRECT(Q$2&amp;"!CP"&amp;ROW())*KKM!$C$17,KKM!$C$18*PAT!D14),"")</f>
        <v>86.75</v>
      </c>
      <c r="R14" s="54">
        <f ca="1">IFERROR(SUM(INDIRECT(R$2&amp;"!CP"&amp;ROW())*KKM!$C$17,KKM!$C$18*PAT!E14),"")</f>
        <v>79.625</v>
      </c>
      <c r="S14" s="54">
        <f ca="1">IFERROR(SUM(INDIRECT(S$2&amp;"!CP"&amp;ROW())*KKM!$C$17,KKM!$C$18*PAT!F14),"")</f>
        <v>80.666666666666657</v>
      </c>
      <c r="T14" s="54">
        <f ca="1">IFERROR(SUM(INDIRECT(T$2&amp;"!CP"&amp;ROW())*KKM!$C$17,KKM!$C$18*PAT!G14),"")</f>
        <v>83</v>
      </c>
      <c r="U14" s="54">
        <f ca="1">IFERROR(SUM(INDIRECT(U$2&amp;"!CP"&amp;ROW())*KKM!$C$17,KKM!$C$18*PAT!H14),"")</f>
        <v>89</v>
      </c>
      <c r="V14" s="54">
        <f ca="1">IFERROR(SUM(INDIRECT(V$2&amp;"!CP"&amp;ROW())*KKM!$C$17,KKM!$C$18*PAT!I14),"")</f>
        <v>70</v>
      </c>
      <c r="W14" s="54">
        <f ca="1">IFERROR(SUM(INDIRECT(W$2&amp;"!CP"&amp;ROW())*KKM!$C$17,KKM!$C$18*PAT!J14),"")</f>
        <v>79</v>
      </c>
      <c r="X14" s="54">
        <f ca="1">IFERROR(SUM(INDIRECT(X$2&amp;"!CP"&amp;ROW())*KKM!$C$17,KKM!$C$18*PAT!K14),"")</f>
        <v>71.666666666666657</v>
      </c>
      <c r="Y14" s="54">
        <f ca="1">IFERROR(SUM(INDIRECT(Y$2&amp;"!CP"&amp;ROW())*KKM!$C$17,KKM!$C$18*PAT!L14),"")</f>
        <v>73.333333333333343</v>
      </c>
      <c r="Z14" s="54">
        <f ca="1">IFERROR(SUM(INDIRECT(Z$2&amp;"!CP"&amp;ROW())*KKM!$C$17,KKM!$C$18*PAT!M14),"")</f>
        <v>70</v>
      </c>
      <c r="AA14" s="54">
        <f ca="1">IFERROR(SUM(INDIRECT(AA$2&amp;"!CP"&amp;ROW())*KKM!$C$17,KKM!$C$18*PAT!N14),"")</f>
        <v>83.875</v>
      </c>
      <c r="AB14" s="54">
        <f ca="1">IFERROR(SUM(INDIRECT(AB$2&amp;"!CP"&amp;ROW())*KKM!$C$17,KKM!$C$18*PAT!O14),"")</f>
        <v>70</v>
      </c>
      <c r="AC14" s="54">
        <f ca="1">IFERROR(SUM(INDIRECT(AC$2&amp;"!CP"&amp;ROW())*KKM!$C$17,KKM!$C$18*PAT!P14),"")</f>
        <v>73.5</v>
      </c>
      <c r="AD14" s="54">
        <f t="shared" ca="1" si="2"/>
        <v>87</v>
      </c>
      <c r="AE14" s="54">
        <f t="shared" ca="1" si="1"/>
        <v>80</v>
      </c>
      <c r="AF14" s="54">
        <f t="shared" ca="1" si="1"/>
        <v>80</v>
      </c>
      <c r="AG14" s="54">
        <f t="shared" ca="1" si="1"/>
        <v>93</v>
      </c>
      <c r="AH14" s="54" t="str">
        <f t="shared" ca="1" si="1"/>
        <v/>
      </c>
      <c r="AI14" s="54">
        <f t="shared" ca="1" si="1"/>
        <v>80</v>
      </c>
      <c r="AJ14" s="54">
        <f t="shared" ca="1" si="1"/>
        <v>78</v>
      </c>
      <c r="AK14" s="54">
        <f t="shared" ca="1" si="1"/>
        <v>100</v>
      </c>
      <c r="AL14" s="54">
        <f t="shared" ca="1" si="1"/>
        <v>70</v>
      </c>
      <c r="AM14" s="54">
        <f t="shared" ca="1" si="1"/>
        <v>80</v>
      </c>
      <c r="AN14" s="54">
        <f t="shared" ca="1" si="1"/>
        <v>79</v>
      </c>
      <c r="AO14" s="54">
        <f t="shared" ca="1" si="1"/>
        <v>100</v>
      </c>
      <c r="AP14" s="54">
        <f t="shared" ca="1" si="1"/>
        <v>75</v>
      </c>
      <c r="AQ14" s="54">
        <f t="shared" ca="1" si="3"/>
        <v>2012.4166666666665</v>
      </c>
      <c r="AR14" s="54">
        <f t="shared" ca="1" si="4"/>
        <v>13</v>
      </c>
    </row>
    <row r="15" spans="1:44" x14ac:dyDescent="0.25">
      <c r="A15" s="2">
        <v>13</v>
      </c>
      <c r="B15" s="3" t="str">
        <f t="shared" ca="1" si="0"/>
        <v>MUHAMMAD NIZAM</v>
      </c>
      <c r="C15" s="3" t="str">
        <f t="shared" ca="1" si="0"/>
        <v>0072115185</v>
      </c>
      <c r="D15" s="153">
        <v>80</v>
      </c>
      <c r="E15" s="153">
        <v>78</v>
      </c>
      <c r="F15" s="153" t="s">
        <v>180</v>
      </c>
      <c r="G15" s="153" t="s">
        <v>244</v>
      </c>
      <c r="H15" s="153" t="s">
        <v>177</v>
      </c>
      <c r="I15" s="153">
        <v>60</v>
      </c>
      <c r="J15" s="153">
        <v>80</v>
      </c>
      <c r="K15" s="153">
        <v>50</v>
      </c>
      <c r="L15" s="153">
        <v>70</v>
      </c>
      <c r="M15" s="153">
        <v>60</v>
      </c>
      <c r="N15" s="153">
        <v>86</v>
      </c>
      <c r="O15" s="153">
        <v>40</v>
      </c>
      <c r="P15" s="153">
        <v>71</v>
      </c>
      <c r="Q15" s="54">
        <f ca="1">IFERROR(SUM(INDIRECT(Q$2&amp;"!CP"&amp;ROW())*KKM!$C$17,KKM!$C$18*PAT!D15),"")</f>
        <v>83.25</v>
      </c>
      <c r="R15" s="54">
        <f ca="1">IFERROR(SUM(INDIRECT(R$2&amp;"!CP"&amp;ROW())*KKM!$C$17,KKM!$C$18*PAT!E15),"")</f>
        <v>78.375</v>
      </c>
      <c r="S15" s="54">
        <f ca="1">IFERROR(SUM(INDIRECT(S$2&amp;"!CP"&amp;ROW())*KKM!$C$17,KKM!$C$18*PAT!F15),"")</f>
        <v>81.5</v>
      </c>
      <c r="T15" s="54">
        <f ca="1">IFERROR(SUM(INDIRECT(T$2&amp;"!CP"&amp;ROW())*KKM!$C$17,KKM!$C$18*PAT!G15),"")</f>
        <v>84.833333333333343</v>
      </c>
      <c r="U15" s="54">
        <f ca="1">IFERROR(SUM(INDIRECT(U$2&amp;"!CP"&amp;ROW())*KKM!$C$17,KKM!$C$18*PAT!H15),"")</f>
        <v>85</v>
      </c>
      <c r="V15" s="54">
        <f ca="1">IFERROR(SUM(INDIRECT(V$2&amp;"!CP"&amp;ROW())*KKM!$C$17,KKM!$C$18*PAT!I15),"")</f>
        <v>70</v>
      </c>
      <c r="W15" s="54">
        <f ca="1">IFERROR(SUM(INDIRECT(W$2&amp;"!CP"&amp;ROW())*KKM!$C$17,KKM!$C$18*PAT!J15),"")</f>
        <v>79</v>
      </c>
      <c r="X15" s="54">
        <f ca="1">IFERROR(SUM(INDIRECT(X$2&amp;"!CP"&amp;ROW())*KKM!$C$17,KKM!$C$18*PAT!K15),"")</f>
        <v>71.666666666666657</v>
      </c>
      <c r="Y15" s="54">
        <f ca="1">IFERROR(SUM(INDIRECT(Y$2&amp;"!CP"&amp;ROW())*KKM!$C$17,KKM!$C$18*PAT!L15),"")</f>
        <v>73.333333333333343</v>
      </c>
      <c r="Z15" s="54">
        <f ca="1">IFERROR(SUM(INDIRECT(Z$2&amp;"!CP"&amp;ROW())*KKM!$C$17,KKM!$C$18*PAT!M15),"")</f>
        <v>70</v>
      </c>
      <c r="AA15" s="54">
        <f ca="1">IFERROR(SUM(INDIRECT(AA$2&amp;"!CP"&amp;ROW())*KKM!$C$17,KKM!$C$18*PAT!N15),"")</f>
        <v>85</v>
      </c>
      <c r="AB15" s="54">
        <f ca="1">IFERROR(SUM(INDIRECT(AB$2&amp;"!CP"&amp;ROW())*KKM!$C$17,KKM!$C$18*PAT!O15),"")</f>
        <v>70</v>
      </c>
      <c r="AC15" s="54">
        <f ca="1">IFERROR(SUM(INDIRECT(AC$2&amp;"!CP"&amp;ROW())*KKM!$C$17,KKM!$C$18*PAT!P15),"")</f>
        <v>73</v>
      </c>
      <c r="AD15" s="54">
        <f t="shared" ca="1" si="2"/>
        <v>85</v>
      </c>
      <c r="AE15" s="54">
        <f t="shared" ca="1" si="1"/>
        <v>80</v>
      </c>
      <c r="AF15" s="54">
        <f t="shared" ca="1" si="1"/>
        <v>83</v>
      </c>
      <c r="AG15" s="54">
        <f t="shared" ca="1" si="1"/>
        <v>94</v>
      </c>
      <c r="AH15" s="54" t="str">
        <f t="shared" ca="1" si="1"/>
        <v/>
      </c>
      <c r="AI15" s="54">
        <f t="shared" ca="1" si="1"/>
        <v>80</v>
      </c>
      <c r="AJ15" s="54">
        <f t="shared" ca="1" si="1"/>
        <v>78</v>
      </c>
      <c r="AK15" s="54">
        <f t="shared" ca="1" si="1"/>
        <v>100</v>
      </c>
      <c r="AL15" s="54">
        <f t="shared" ca="1" si="1"/>
        <v>70</v>
      </c>
      <c r="AM15" s="54">
        <f t="shared" ca="1" si="1"/>
        <v>80</v>
      </c>
      <c r="AN15" s="54">
        <f t="shared" ca="1" si="1"/>
        <v>78</v>
      </c>
      <c r="AO15" s="54">
        <f t="shared" ca="1" si="1"/>
        <v>100</v>
      </c>
      <c r="AP15" s="54">
        <f t="shared" ca="1" si="1"/>
        <v>74</v>
      </c>
      <c r="AQ15" s="54">
        <f t="shared" ca="1" si="3"/>
        <v>2006.9583333333335</v>
      </c>
      <c r="AR15" s="54">
        <f t="shared" ca="1" si="4"/>
        <v>14</v>
      </c>
    </row>
    <row r="16" spans="1:44" x14ac:dyDescent="0.25">
      <c r="A16" s="2">
        <v>14</v>
      </c>
      <c r="B16" s="3" t="str">
        <f t="shared" ca="1" si="0"/>
        <v>MUHAMMAD RAMADANI</v>
      </c>
      <c r="C16" s="3" t="str">
        <f t="shared" ca="1" si="0"/>
        <v>0071550749</v>
      </c>
      <c r="D16" s="153">
        <v>82</v>
      </c>
      <c r="E16" s="153">
        <v>76</v>
      </c>
      <c r="F16" s="153" t="s">
        <v>244</v>
      </c>
      <c r="G16" s="153" t="s">
        <v>240</v>
      </c>
      <c r="H16" s="153" t="s">
        <v>179</v>
      </c>
      <c r="I16" s="153">
        <v>60</v>
      </c>
      <c r="J16" s="153">
        <v>80</v>
      </c>
      <c r="K16" s="153">
        <v>50</v>
      </c>
      <c r="L16" s="153">
        <v>70</v>
      </c>
      <c r="M16" s="153">
        <v>60</v>
      </c>
      <c r="N16" s="153">
        <v>85</v>
      </c>
      <c r="O16" s="153">
        <v>43</v>
      </c>
      <c r="P16" s="153">
        <v>77</v>
      </c>
      <c r="Q16" s="54">
        <f ca="1">IFERROR(SUM(INDIRECT(Q$2&amp;"!CP"&amp;ROW())*KKM!$C$17,KKM!$C$18*PAT!D16),"")</f>
        <v>87.5</v>
      </c>
      <c r="R16" s="54">
        <f ca="1">IFERROR(SUM(INDIRECT(R$2&amp;"!CP"&amp;ROW())*KKM!$C$17,KKM!$C$18*PAT!E16),"")</f>
        <v>77.75</v>
      </c>
      <c r="S16" s="54">
        <f ca="1">IFERROR(SUM(INDIRECT(S$2&amp;"!CP"&amp;ROW())*KKM!$C$17,KKM!$C$18*PAT!F16),"")</f>
        <v>84</v>
      </c>
      <c r="T16" s="54">
        <f ca="1">IFERROR(SUM(INDIRECT(T$2&amp;"!CP"&amp;ROW())*KKM!$C$17,KKM!$C$18*PAT!G16),"")</f>
        <v>85.333333333333343</v>
      </c>
      <c r="U16" s="54">
        <f ca="1">IFERROR(SUM(INDIRECT(U$2&amp;"!CP"&amp;ROW())*KKM!$C$17,KKM!$C$18*PAT!H16),"")</f>
        <v>89</v>
      </c>
      <c r="V16" s="54">
        <f ca="1">IFERROR(SUM(INDIRECT(V$2&amp;"!CP"&amp;ROW())*KKM!$C$17,KKM!$C$18*PAT!I16),"")</f>
        <v>72.5</v>
      </c>
      <c r="W16" s="54">
        <f ca="1">IFERROR(SUM(INDIRECT(W$2&amp;"!CP"&amp;ROW())*KKM!$C$17,KKM!$C$18*PAT!J16),"")</f>
        <v>79</v>
      </c>
      <c r="X16" s="54">
        <f ca="1">IFERROR(SUM(INDIRECT(X$2&amp;"!CP"&amp;ROW())*KKM!$C$17,KKM!$C$18*PAT!K16),"")</f>
        <v>71.666666666666657</v>
      </c>
      <c r="Y16" s="54">
        <f ca="1">IFERROR(SUM(INDIRECT(Y$2&amp;"!CP"&amp;ROW())*KKM!$C$17,KKM!$C$18*PAT!L16),"")</f>
        <v>73.333333333333343</v>
      </c>
      <c r="Z16" s="54">
        <f ca="1">IFERROR(SUM(INDIRECT(Z$2&amp;"!CP"&amp;ROW())*KKM!$C$17,KKM!$C$18*PAT!M16),"")</f>
        <v>70</v>
      </c>
      <c r="AA16" s="54">
        <f ca="1">IFERROR(SUM(INDIRECT(AA$2&amp;"!CP"&amp;ROW())*KKM!$C$17,KKM!$C$18*PAT!N16),"")</f>
        <v>83.5</v>
      </c>
      <c r="AB16" s="54">
        <f ca="1">IFERROR(SUM(INDIRECT(AB$2&amp;"!CP"&amp;ROW())*KKM!$C$17,KKM!$C$18*PAT!O16),"")</f>
        <v>71.5</v>
      </c>
      <c r="AC16" s="54">
        <f ca="1">IFERROR(SUM(INDIRECT(AC$2&amp;"!CP"&amp;ROW())*KKM!$C$17,KKM!$C$18*PAT!P16),"")</f>
        <v>78.25</v>
      </c>
      <c r="AD16" s="54">
        <f t="shared" ca="1" si="2"/>
        <v>90.5</v>
      </c>
      <c r="AE16" s="54">
        <f t="shared" ca="1" si="1"/>
        <v>80</v>
      </c>
      <c r="AF16" s="54">
        <f t="shared" ca="1" si="1"/>
        <v>84</v>
      </c>
      <c r="AG16" s="54">
        <f t="shared" ca="1" si="1"/>
        <v>88</v>
      </c>
      <c r="AH16" s="54" t="str">
        <f t="shared" ca="1" si="1"/>
        <v/>
      </c>
      <c r="AI16" s="54">
        <f t="shared" ca="1" si="1"/>
        <v>100</v>
      </c>
      <c r="AJ16" s="54">
        <f t="shared" ca="1" si="1"/>
        <v>78</v>
      </c>
      <c r="AK16" s="54">
        <f t="shared" ca="1" si="1"/>
        <v>100</v>
      </c>
      <c r="AL16" s="54">
        <f t="shared" ca="1" si="1"/>
        <v>70</v>
      </c>
      <c r="AM16" s="54">
        <f t="shared" ca="1" si="1"/>
        <v>80</v>
      </c>
      <c r="AN16" s="54">
        <f t="shared" ca="1" si="1"/>
        <v>78</v>
      </c>
      <c r="AO16" s="54">
        <f t="shared" ca="1" si="1"/>
        <v>100</v>
      </c>
      <c r="AP16" s="54">
        <f t="shared" ca="1" si="1"/>
        <v>80</v>
      </c>
      <c r="AQ16" s="54">
        <f t="shared" ca="1" si="3"/>
        <v>2051.8333333333335</v>
      </c>
      <c r="AR16" s="54">
        <f t="shared" ca="1" si="4"/>
        <v>7</v>
      </c>
    </row>
    <row r="17" spans="1:44" x14ac:dyDescent="0.25">
      <c r="A17" s="2">
        <v>15</v>
      </c>
      <c r="B17" s="3" t="str">
        <f t="shared" ca="1" si="0"/>
        <v>MUHAMMAD REVALISA AKBAR</v>
      </c>
      <c r="C17" s="3" t="str">
        <f t="shared" ca="1" si="0"/>
        <v>0087069179</v>
      </c>
      <c r="D17" s="153">
        <v>85</v>
      </c>
      <c r="E17" s="153">
        <v>76</v>
      </c>
      <c r="F17" s="153" t="s">
        <v>180</v>
      </c>
      <c r="G17" s="153" t="s">
        <v>180</v>
      </c>
      <c r="H17" s="153" t="s">
        <v>177</v>
      </c>
      <c r="I17" s="153">
        <v>60</v>
      </c>
      <c r="J17" s="153">
        <v>80</v>
      </c>
      <c r="K17" s="153">
        <v>50</v>
      </c>
      <c r="L17" s="153">
        <v>70</v>
      </c>
      <c r="M17" s="153">
        <v>60</v>
      </c>
      <c r="N17" s="153">
        <v>88</v>
      </c>
      <c r="O17" s="153">
        <v>56</v>
      </c>
      <c r="P17" s="153">
        <v>73</v>
      </c>
      <c r="Q17" s="54">
        <f ca="1">IFERROR(SUM(INDIRECT(Q$2&amp;"!CP"&amp;ROW())*KKM!$C$17,KKM!$C$18*PAT!D17),"")</f>
        <v>87.75</v>
      </c>
      <c r="R17" s="54">
        <f ca="1">IFERROR(SUM(INDIRECT(R$2&amp;"!CP"&amp;ROW())*KKM!$C$17,KKM!$C$18*PAT!E17),"")</f>
        <v>80.625</v>
      </c>
      <c r="S17" s="54">
        <f ca="1">IFERROR(SUM(INDIRECT(S$2&amp;"!CP"&amp;ROW())*KKM!$C$17,KKM!$C$18*PAT!F17),"")</f>
        <v>79.25</v>
      </c>
      <c r="T17" s="54">
        <f ca="1">IFERROR(SUM(INDIRECT(T$2&amp;"!CP"&amp;ROW())*KKM!$C$17,KKM!$C$18*PAT!G17),"")</f>
        <v>83</v>
      </c>
      <c r="U17" s="54">
        <f ca="1">IFERROR(SUM(INDIRECT(U$2&amp;"!CP"&amp;ROW())*KKM!$C$17,KKM!$C$18*PAT!H17),"")</f>
        <v>85</v>
      </c>
      <c r="V17" s="54">
        <f ca="1">IFERROR(SUM(INDIRECT(V$2&amp;"!CP"&amp;ROW())*KKM!$C$17,KKM!$C$18*PAT!I17),"")</f>
        <v>70</v>
      </c>
      <c r="W17" s="54">
        <f ca="1">IFERROR(SUM(INDIRECT(W$2&amp;"!CP"&amp;ROW())*KKM!$C$17,KKM!$C$18*PAT!J17),"")</f>
        <v>79</v>
      </c>
      <c r="X17" s="54">
        <f ca="1">IFERROR(SUM(INDIRECT(X$2&amp;"!CP"&amp;ROW())*KKM!$C$17,KKM!$C$18*PAT!K17),"")</f>
        <v>71.666666666666657</v>
      </c>
      <c r="Y17" s="54">
        <f ca="1">IFERROR(SUM(INDIRECT(Y$2&amp;"!CP"&amp;ROW())*KKM!$C$17,KKM!$C$18*PAT!L17),"")</f>
        <v>73.333333333333343</v>
      </c>
      <c r="Z17" s="54">
        <f ca="1">IFERROR(SUM(INDIRECT(Z$2&amp;"!CP"&amp;ROW())*KKM!$C$17,KKM!$C$18*PAT!M17),"")</f>
        <v>70</v>
      </c>
      <c r="AA17" s="54">
        <f ca="1">IFERROR(SUM(INDIRECT(AA$2&amp;"!CP"&amp;ROW())*KKM!$C$17,KKM!$C$18*PAT!N17),"")</f>
        <v>84.625</v>
      </c>
      <c r="AB17" s="54">
        <f ca="1">IFERROR(SUM(INDIRECT(AB$2&amp;"!CP"&amp;ROW())*KKM!$C$17,KKM!$C$18*PAT!O17),"")</f>
        <v>78</v>
      </c>
      <c r="AC17" s="54">
        <f ca="1">IFERROR(SUM(INDIRECT(AC$2&amp;"!CP"&amp;ROW())*KKM!$C$17,KKM!$C$18*PAT!P17),"")</f>
        <v>74.875</v>
      </c>
      <c r="AD17" s="54">
        <f t="shared" ca="1" si="2"/>
        <v>82</v>
      </c>
      <c r="AE17" s="54">
        <f t="shared" ca="1" si="1"/>
        <v>87</v>
      </c>
      <c r="AF17" s="54" t="str">
        <f t="shared" ca="1" si="1"/>
        <v/>
      </c>
      <c r="AG17" s="54">
        <f t="shared" ca="1" si="1"/>
        <v>90</v>
      </c>
      <c r="AH17" s="54" t="str">
        <f t="shared" ca="1" si="1"/>
        <v/>
      </c>
      <c r="AI17" s="54">
        <f t="shared" ca="1" si="1"/>
        <v>80</v>
      </c>
      <c r="AJ17" s="54">
        <f t="shared" ca="1" si="1"/>
        <v>78</v>
      </c>
      <c r="AK17" s="54">
        <f t="shared" ca="1" si="1"/>
        <v>100</v>
      </c>
      <c r="AL17" s="54">
        <f t="shared" ca="1" si="1"/>
        <v>70</v>
      </c>
      <c r="AM17" s="54">
        <f t="shared" ca="1" si="1"/>
        <v>80</v>
      </c>
      <c r="AN17" s="54">
        <f t="shared" ca="1" si="1"/>
        <v>75</v>
      </c>
      <c r="AO17" s="54">
        <f t="shared" ca="1" si="1"/>
        <v>100</v>
      </c>
      <c r="AP17" s="54">
        <f t="shared" ca="1" si="1"/>
        <v>75</v>
      </c>
      <c r="AQ17" s="54">
        <f t="shared" ca="1" si="3"/>
        <v>1934.125</v>
      </c>
      <c r="AR17" s="54">
        <f t="shared" ca="1" si="4"/>
        <v>23</v>
      </c>
    </row>
    <row r="18" spans="1:44" x14ac:dyDescent="0.25">
      <c r="A18" s="2">
        <v>16</v>
      </c>
      <c r="B18" s="3" t="str">
        <f t="shared" ca="1" si="0"/>
        <v>MUHAMMAD ROZI</v>
      </c>
      <c r="C18" s="3" t="str">
        <f t="shared" ca="1" si="0"/>
        <v>0078857610</v>
      </c>
      <c r="D18" s="153">
        <v>90</v>
      </c>
      <c r="E18" s="153">
        <v>76</v>
      </c>
      <c r="F18" s="153" t="s">
        <v>240</v>
      </c>
      <c r="G18" s="153" t="s">
        <v>243</v>
      </c>
      <c r="H18" s="153" t="s">
        <v>177</v>
      </c>
      <c r="I18" s="153">
        <v>60</v>
      </c>
      <c r="J18" s="153">
        <v>80</v>
      </c>
      <c r="K18" s="153">
        <v>50</v>
      </c>
      <c r="L18" s="153">
        <v>70</v>
      </c>
      <c r="M18" s="153">
        <v>60</v>
      </c>
      <c r="N18" s="153">
        <v>83</v>
      </c>
      <c r="O18" s="153">
        <v>40</v>
      </c>
      <c r="P18" s="153">
        <v>73</v>
      </c>
      <c r="Q18" s="54">
        <f ca="1">IFERROR(SUM(INDIRECT(Q$2&amp;"!CP"&amp;ROW())*KKM!$C$17,KKM!$C$18*PAT!D18),"")</f>
        <v>87.75</v>
      </c>
      <c r="R18" s="54">
        <f ca="1">IFERROR(SUM(INDIRECT(R$2&amp;"!CP"&amp;ROW())*KKM!$C$17,KKM!$C$18*PAT!E18),"")</f>
        <v>82.625</v>
      </c>
      <c r="S18" s="54">
        <f ca="1">IFERROR(SUM(INDIRECT(S$2&amp;"!CP"&amp;ROW())*KKM!$C$17,KKM!$C$18*PAT!F18),"")</f>
        <v>84.5</v>
      </c>
      <c r="T18" s="54">
        <f ca="1">IFERROR(SUM(INDIRECT(T$2&amp;"!CP"&amp;ROW())*KKM!$C$17,KKM!$C$18*PAT!G18),"")</f>
        <v>82.333333333333343</v>
      </c>
      <c r="U18" s="54">
        <f ca="1">IFERROR(SUM(INDIRECT(U$2&amp;"!CP"&amp;ROW())*KKM!$C$17,KKM!$C$18*PAT!H18),"")</f>
        <v>85</v>
      </c>
      <c r="V18" s="54">
        <f ca="1">IFERROR(SUM(INDIRECT(V$2&amp;"!CP"&amp;ROW())*KKM!$C$17,KKM!$C$18*PAT!I18),"")</f>
        <v>70</v>
      </c>
      <c r="W18" s="54">
        <f ca="1">IFERROR(SUM(INDIRECT(W$2&amp;"!CP"&amp;ROW())*KKM!$C$17,KKM!$C$18*PAT!J18),"")</f>
        <v>79</v>
      </c>
      <c r="X18" s="54">
        <f ca="1">IFERROR(SUM(INDIRECT(X$2&amp;"!CP"&amp;ROW())*KKM!$C$17,KKM!$C$18*PAT!K18),"")</f>
        <v>71.666666666666657</v>
      </c>
      <c r="Y18" s="54">
        <f ca="1">IFERROR(SUM(INDIRECT(Y$2&amp;"!CP"&amp;ROW())*KKM!$C$17,KKM!$C$18*PAT!L18),"")</f>
        <v>73.333333333333343</v>
      </c>
      <c r="Z18" s="54">
        <f ca="1">IFERROR(SUM(INDIRECT(Z$2&amp;"!CP"&amp;ROW())*KKM!$C$17,KKM!$C$18*PAT!M18),"")</f>
        <v>70</v>
      </c>
      <c r="AA18" s="54">
        <f ca="1">IFERROR(SUM(INDIRECT(AA$2&amp;"!CP"&amp;ROW())*KKM!$C$17,KKM!$C$18*PAT!N18),"")</f>
        <v>83.375</v>
      </c>
      <c r="AB18" s="54">
        <f ca="1">IFERROR(SUM(INDIRECT(AB$2&amp;"!CP"&amp;ROW())*KKM!$C$17,KKM!$C$18*PAT!O18),"")</f>
        <v>70</v>
      </c>
      <c r="AC18" s="54">
        <f ca="1">IFERROR(SUM(INDIRECT(AC$2&amp;"!CP"&amp;ROW())*KKM!$C$17,KKM!$C$18*PAT!P18),"")</f>
        <v>74.75</v>
      </c>
      <c r="AD18" s="54">
        <f t="shared" ca="1" si="2"/>
        <v>88</v>
      </c>
      <c r="AE18" s="54">
        <f t="shared" ca="1" si="1"/>
        <v>96</v>
      </c>
      <c r="AF18" s="54">
        <f t="shared" ca="1" si="1"/>
        <v>85</v>
      </c>
      <c r="AG18" s="54">
        <f t="shared" ca="1" si="1"/>
        <v>88</v>
      </c>
      <c r="AH18" s="54" t="str">
        <f t="shared" ca="1" si="1"/>
        <v/>
      </c>
      <c r="AI18" s="54">
        <f t="shared" ca="1" si="1"/>
        <v>80</v>
      </c>
      <c r="AJ18" s="54">
        <f t="shared" ca="1" si="1"/>
        <v>78</v>
      </c>
      <c r="AK18" s="54">
        <f t="shared" ca="1" si="1"/>
        <v>100</v>
      </c>
      <c r="AL18" s="54">
        <f t="shared" ca="1" si="1"/>
        <v>70</v>
      </c>
      <c r="AM18" s="54">
        <f t="shared" ca="1" si="1"/>
        <v>80</v>
      </c>
      <c r="AN18" s="54">
        <f t="shared" ca="1" si="1"/>
        <v>87</v>
      </c>
      <c r="AO18" s="54">
        <f t="shared" ca="1" si="1"/>
        <v>100</v>
      </c>
      <c r="AP18" s="54">
        <f t="shared" ca="1" si="1"/>
        <v>76</v>
      </c>
      <c r="AQ18" s="54">
        <f t="shared" ca="1" si="3"/>
        <v>2042.3333333333335</v>
      </c>
      <c r="AR18" s="54">
        <f t="shared" ca="1" si="4"/>
        <v>8</v>
      </c>
    </row>
    <row r="19" spans="1:44" x14ac:dyDescent="0.25">
      <c r="A19" s="2">
        <v>17</v>
      </c>
      <c r="B19" s="3" t="str">
        <f t="shared" ca="1" si="0"/>
        <v>MUHAMMAD SUKRON</v>
      </c>
      <c r="C19" s="3" t="str">
        <f t="shared" ca="1" si="0"/>
        <v>0073337501</v>
      </c>
      <c r="D19" s="153">
        <v>90</v>
      </c>
      <c r="E19" s="153">
        <v>78</v>
      </c>
      <c r="F19" s="153" t="s">
        <v>254</v>
      </c>
      <c r="G19" s="153">
        <v>88</v>
      </c>
      <c r="H19" s="153" t="s">
        <v>180</v>
      </c>
      <c r="I19" s="153">
        <v>80</v>
      </c>
      <c r="J19" s="153">
        <v>85</v>
      </c>
      <c r="K19" s="153" t="s">
        <v>205</v>
      </c>
      <c r="L19" s="153">
        <v>80</v>
      </c>
      <c r="M19" s="153">
        <v>60</v>
      </c>
      <c r="N19" s="153">
        <v>81</v>
      </c>
      <c r="O19" s="153">
        <v>40</v>
      </c>
      <c r="P19" s="153">
        <v>76</v>
      </c>
      <c r="Q19" s="54">
        <f ca="1">IFERROR(SUM(INDIRECT(Q$2&amp;"!CP"&amp;ROW())*KKM!$C$17,KKM!$C$18*PAT!D19),"")</f>
        <v>91.75</v>
      </c>
      <c r="R19" s="54">
        <f ca="1">IFERROR(SUM(INDIRECT(R$2&amp;"!CP"&amp;ROW())*KKM!$C$17,KKM!$C$18*PAT!E19),"")</f>
        <v>83.125</v>
      </c>
      <c r="S19" s="54">
        <f ca="1">IFERROR(SUM(INDIRECT(S$2&amp;"!CP"&amp;ROW())*KKM!$C$17,KKM!$C$18*PAT!F19),"")</f>
        <v>88.833333333333343</v>
      </c>
      <c r="T19" s="54">
        <f ca="1">IFERROR(SUM(INDIRECT(T$2&amp;"!CP"&amp;ROW())*KKM!$C$17,KKM!$C$18*PAT!G19),"")</f>
        <v>83</v>
      </c>
      <c r="U19" s="54">
        <f ca="1">IFERROR(SUM(INDIRECT(U$2&amp;"!CP"&amp;ROW())*KKM!$C$17,KKM!$C$18*PAT!H19),"")</f>
        <v>88.75</v>
      </c>
      <c r="V19" s="54">
        <f ca="1">IFERROR(SUM(INDIRECT(V$2&amp;"!CP"&amp;ROW())*KKM!$C$17,KKM!$C$18*PAT!I19),"")</f>
        <v>83.75</v>
      </c>
      <c r="W19" s="54">
        <f ca="1">IFERROR(SUM(INDIRECT(W$2&amp;"!CP"&amp;ROW())*KKM!$C$17,KKM!$C$18*PAT!J19),"")</f>
        <v>81.5</v>
      </c>
      <c r="X19" s="54">
        <f ca="1">IFERROR(SUM(INDIRECT(X$2&amp;"!CP"&amp;ROW())*KKM!$C$17,KKM!$C$18*PAT!K19),"")</f>
        <v>79.166666666666657</v>
      </c>
      <c r="Y19" s="54">
        <f ca="1">IFERROR(SUM(INDIRECT(Y$2&amp;"!CP"&amp;ROW())*KKM!$C$17,KKM!$C$18*PAT!L19),"")</f>
        <v>83.333333333333343</v>
      </c>
      <c r="Z19" s="54">
        <f ca="1">IFERROR(SUM(INDIRECT(Z$2&amp;"!CP"&amp;ROW())*KKM!$C$17,KKM!$C$18*PAT!M19),"")</f>
        <v>73.75</v>
      </c>
      <c r="AA19" s="54">
        <f ca="1">IFERROR(SUM(INDIRECT(AA$2&amp;"!CP"&amp;ROW())*KKM!$C$17,KKM!$C$18*PAT!N19),"")</f>
        <v>81</v>
      </c>
      <c r="AB19" s="54">
        <f ca="1">IFERROR(SUM(INDIRECT(AB$2&amp;"!CP"&amp;ROW())*KKM!$C$17,KKM!$C$18*PAT!O19),"")</f>
        <v>70</v>
      </c>
      <c r="AC19" s="54">
        <f ca="1">IFERROR(SUM(INDIRECT(AC$2&amp;"!CP"&amp;ROW())*KKM!$C$17,KKM!$C$18*PAT!P19),"")</f>
        <v>78.125</v>
      </c>
      <c r="AD19" s="54">
        <f t="shared" ca="1" si="2"/>
        <v>85.5</v>
      </c>
      <c r="AE19" s="54">
        <f t="shared" ca="1" si="2"/>
        <v>93</v>
      </c>
      <c r="AF19" s="54">
        <f t="shared" ca="1" si="2"/>
        <v>93</v>
      </c>
      <c r="AG19" s="54">
        <f t="shared" ca="1" si="2"/>
        <v>80</v>
      </c>
      <c r="AH19" s="54" t="str">
        <f t="shared" ca="1" si="2"/>
        <v/>
      </c>
      <c r="AI19" s="54">
        <f t="shared" ca="1" si="2"/>
        <v>100</v>
      </c>
      <c r="AJ19" s="54">
        <f t="shared" ca="1" si="2"/>
        <v>78</v>
      </c>
      <c r="AK19" s="54">
        <f t="shared" ca="1" si="2"/>
        <v>100</v>
      </c>
      <c r="AL19" s="54">
        <f t="shared" ca="1" si="2"/>
        <v>100</v>
      </c>
      <c r="AM19" s="54">
        <f t="shared" ca="1" si="2"/>
        <v>100</v>
      </c>
      <c r="AN19" s="54">
        <f t="shared" ca="1" si="2"/>
        <v>77</v>
      </c>
      <c r="AO19" s="54">
        <f t="shared" ca="1" si="2"/>
        <v>100</v>
      </c>
      <c r="AP19" s="54">
        <f t="shared" ca="1" si="2"/>
        <v>80</v>
      </c>
      <c r="AQ19" s="54">
        <f t="shared" ca="1" si="3"/>
        <v>2152.5833333333335</v>
      </c>
      <c r="AR19" s="54">
        <f t="shared" ca="1" si="4"/>
        <v>1</v>
      </c>
    </row>
    <row r="20" spans="1:44" x14ac:dyDescent="0.25">
      <c r="A20" s="2">
        <v>18</v>
      </c>
      <c r="B20" s="3" t="str">
        <f t="shared" ca="1" si="0"/>
        <v>NADIVA</v>
      </c>
      <c r="C20" s="3" t="str">
        <f t="shared" ca="1" si="0"/>
        <v>0084028635</v>
      </c>
      <c r="D20" s="153">
        <v>89</v>
      </c>
      <c r="E20" s="153">
        <v>77</v>
      </c>
      <c r="F20" s="153" t="s">
        <v>242</v>
      </c>
      <c r="G20" s="153">
        <v>80</v>
      </c>
      <c r="H20" s="153" t="s">
        <v>179</v>
      </c>
      <c r="I20" s="153">
        <v>60</v>
      </c>
      <c r="J20" s="153">
        <v>80</v>
      </c>
      <c r="K20" s="153">
        <v>55</v>
      </c>
      <c r="L20" s="153">
        <v>70</v>
      </c>
      <c r="M20" s="153">
        <v>60</v>
      </c>
      <c r="N20" s="153">
        <v>81</v>
      </c>
      <c r="O20" s="153">
        <v>40</v>
      </c>
      <c r="P20" s="153">
        <v>75</v>
      </c>
      <c r="Q20" s="54">
        <f ca="1">IFERROR(SUM(INDIRECT(Q$2&amp;"!CP"&amp;ROW())*KKM!$C$17,KKM!$C$18*PAT!D20),"")</f>
        <v>91.5</v>
      </c>
      <c r="R20" s="54">
        <f ca="1">IFERROR(SUM(INDIRECT(R$2&amp;"!CP"&amp;ROW())*KKM!$C$17,KKM!$C$18*PAT!E20),"")</f>
        <v>82.625</v>
      </c>
      <c r="S20" s="54">
        <f ca="1">IFERROR(SUM(INDIRECT(S$2&amp;"!CP"&amp;ROW())*KKM!$C$17,KKM!$C$18*PAT!F20),"")</f>
        <v>84.5</v>
      </c>
      <c r="T20" s="54">
        <f ca="1">IFERROR(SUM(INDIRECT(T$2&amp;"!CP"&amp;ROW())*KKM!$C$17,KKM!$C$18*PAT!G20),"")</f>
        <v>80.166666666666657</v>
      </c>
      <c r="U20" s="54">
        <f ca="1">IFERROR(SUM(INDIRECT(U$2&amp;"!CP"&amp;ROW())*KKM!$C$17,KKM!$C$18*PAT!H20),"")</f>
        <v>89</v>
      </c>
      <c r="V20" s="54">
        <f ca="1">IFERROR(SUM(INDIRECT(V$2&amp;"!CP"&amp;ROW())*KKM!$C$17,KKM!$C$18*PAT!I20),"")</f>
        <v>70</v>
      </c>
      <c r="W20" s="54">
        <f ca="1">IFERROR(SUM(INDIRECT(W$2&amp;"!CP"&amp;ROW())*KKM!$C$17,KKM!$C$18*PAT!J20),"")</f>
        <v>79</v>
      </c>
      <c r="X20" s="54">
        <f ca="1">IFERROR(SUM(INDIRECT(X$2&amp;"!CP"&amp;ROW())*KKM!$C$17,KKM!$C$18*PAT!K20),"")</f>
        <v>74.166666666666657</v>
      </c>
      <c r="Y20" s="54">
        <f ca="1">IFERROR(SUM(INDIRECT(Y$2&amp;"!CP"&amp;ROW())*KKM!$C$17,KKM!$C$18*PAT!L20),"")</f>
        <v>76.666666666666657</v>
      </c>
      <c r="Z20" s="54">
        <f ca="1">IFERROR(SUM(INDIRECT(Z$2&amp;"!CP"&amp;ROW())*KKM!$C$17,KKM!$C$18*PAT!M20),"")</f>
        <v>70</v>
      </c>
      <c r="AA20" s="54">
        <f ca="1">IFERROR(SUM(INDIRECT(AA$2&amp;"!CP"&amp;ROW())*KKM!$C$17,KKM!$C$18*PAT!N20),"")</f>
        <v>81.625</v>
      </c>
      <c r="AB20" s="54">
        <f ca="1">IFERROR(SUM(INDIRECT(AB$2&amp;"!CP"&amp;ROW())*KKM!$C$17,KKM!$C$18*PAT!O20),"")</f>
        <v>70</v>
      </c>
      <c r="AC20" s="54">
        <f ca="1">IFERROR(SUM(INDIRECT(AC$2&amp;"!CP"&amp;ROW())*KKM!$C$17,KKM!$C$18*PAT!P20),"")</f>
        <v>76.5</v>
      </c>
      <c r="AD20" s="54">
        <f t="shared" ca="1" si="2"/>
        <v>93.5</v>
      </c>
      <c r="AE20" s="54">
        <f t="shared" ca="1" si="2"/>
        <v>94</v>
      </c>
      <c r="AF20" s="54">
        <f t="shared" ca="1" si="2"/>
        <v>88</v>
      </c>
      <c r="AG20" s="54">
        <f t="shared" ca="1" si="2"/>
        <v>88</v>
      </c>
      <c r="AH20" s="54" t="str">
        <f t="shared" ca="1" si="2"/>
        <v/>
      </c>
      <c r="AI20" s="54">
        <f t="shared" ca="1" si="2"/>
        <v>80</v>
      </c>
      <c r="AJ20" s="54">
        <f t="shared" ca="1" si="2"/>
        <v>78</v>
      </c>
      <c r="AK20" s="54">
        <f t="shared" ca="1" si="2"/>
        <v>100</v>
      </c>
      <c r="AL20" s="54">
        <f t="shared" ca="1" si="2"/>
        <v>90</v>
      </c>
      <c r="AM20" s="54">
        <f t="shared" ca="1" si="2"/>
        <v>80</v>
      </c>
      <c r="AN20" s="54">
        <f t="shared" ca="1" si="2"/>
        <v>86</v>
      </c>
      <c r="AO20" s="54">
        <f t="shared" ca="1" si="2"/>
        <v>100</v>
      </c>
      <c r="AP20" s="54">
        <f t="shared" ca="1" si="2"/>
        <v>78</v>
      </c>
      <c r="AQ20" s="54">
        <f t="shared" ca="1" si="3"/>
        <v>2081.25</v>
      </c>
      <c r="AR20" s="54">
        <f t="shared" ca="1" si="4"/>
        <v>3</v>
      </c>
    </row>
    <row r="21" spans="1:44" x14ac:dyDescent="0.25">
      <c r="A21" s="2">
        <v>19</v>
      </c>
      <c r="B21" s="3" t="str">
        <f t="shared" ca="1" si="0"/>
        <v>NURAINI</v>
      </c>
      <c r="C21" s="3" t="str">
        <f t="shared" ca="1" si="0"/>
        <v>0071301693</v>
      </c>
      <c r="D21" s="153">
        <v>86</v>
      </c>
      <c r="E21" s="153">
        <v>78</v>
      </c>
      <c r="F21" s="153" t="s">
        <v>241</v>
      </c>
      <c r="G21" s="153" t="s">
        <v>179</v>
      </c>
      <c r="H21" s="153" t="s">
        <v>177</v>
      </c>
      <c r="I21" s="153">
        <v>60</v>
      </c>
      <c r="J21" s="153">
        <v>80</v>
      </c>
      <c r="K21" s="153">
        <v>55</v>
      </c>
      <c r="L21" s="153">
        <v>70</v>
      </c>
      <c r="M21" s="153">
        <v>60</v>
      </c>
      <c r="N21" s="153">
        <v>90</v>
      </c>
      <c r="O21" s="153">
        <v>40</v>
      </c>
      <c r="P21" s="153">
        <v>74</v>
      </c>
      <c r="Q21" s="54">
        <f ca="1">IFERROR(SUM(INDIRECT(Q$2&amp;"!CP"&amp;ROW())*KKM!$C$17,KKM!$C$18*PAT!D21),"")</f>
        <v>88.5</v>
      </c>
      <c r="R21" s="54">
        <f ca="1">IFERROR(SUM(INDIRECT(R$2&amp;"!CP"&amp;ROW())*KKM!$C$17,KKM!$C$18*PAT!E21),"")</f>
        <v>80.75</v>
      </c>
      <c r="S21" s="54">
        <f ca="1">IFERROR(SUM(INDIRECT(S$2&amp;"!CP"&amp;ROW())*KKM!$C$17,KKM!$C$18*PAT!F21),"")</f>
        <v>87</v>
      </c>
      <c r="T21" s="54">
        <f ca="1">IFERROR(SUM(INDIRECT(T$2&amp;"!CP"&amp;ROW())*KKM!$C$17,KKM!$C$18*PAT!G21),"")</f>
        <v>79.666666666666657</v>
      </c>
      <c r="U21" s="54">
        <f ca="1">IFERROR(SUM(INDIRECT(U$2&amp;"!CP"&amp;ROW())*KKM!$C$17,KKM!$C$18*PAT!H21),"")</f>
        <v>85</v>
      </c>
      <c r="V21" s="54">
        <f ca="1">IFERROR(SUM(INDIRECT(V$2&amp;"!CP"&amp;ROW())*KKM!$C$17,KKM!$C$18*PAT!I21),"")</f>
        <v>70</v>
      </c>
      <c r="W21" s="54">
        <f ca="1">IFERROR(SUM(INDIRECT(W$2&amp;"!CP"&amp;ROW())*KKM!$C$17,KKM!$C$18*PAT!J21),"")</f>
        <v>79</v>
      </c>
      <c r="X21" s="54">
        <f ca="1">IFERROR(SUM(INDIRECT(X$2&amp;"!CP"&amp;ROW())*KKM!$C$17,KKM!$C$18*PAT!K21),"")</f>
        <v>74.166666666666657</v>
      </c>
      <c r="Y21" s="54">
        <f ca="1">IFERROR(SUM(INDIRECT(Y$2&amp;"!CP"&amp;ROW())*KKM!$C$17,KKM!$C$18*PAT!L21),"")</f>
        <v>75</v>
      </c>
      <c r="Z21" s="54">
        <f ca="1">IFERROR(SUM(INDIRECT(Z$2&amp;"!CP"&amp;ROW())*KKM!$C$17,KKM!$C$18*PAT!M21),"")</f>
        <v>70</v>
      </c>
      <c r="AA21" s="54">
        <f ca="1">IFERROR(SUM(INDIRECT(AA$2&amp;"!CP"&amp;ROW())*KKM!$C$17,KKM!$C$18*PAT!N21),"")</f>
        <v>88.125</v>
      </c>
      <c r="AB21" s="54">
        <f ca="1">IFERROR(SUM(INDIRECT(AB$2&amp;"!CP"&amp;ROW())*KKM!$C$17,KKM!$C$18*PAT!O21),"")</f>
        <v>70</v>
      </c>
      <c r="AC21" s="54">
        <f ca="1">IFERROR(SUM(INDIRECT(AC$2&amp;"!CP"&amp;ROW())*KKM!$C$17,KKM!$C$18*PAT!P21),"")</f>
        <v>75.375</v>
      </c>
      <c r="AD21" s="54">
        <f t="shared" ca="1" si="2"/>
        <v>82</v>
      </c>
      <c r="AE21" s="54">
        <f t="shared" ca="1" si="2"/>
        <v>88</v>
      </c>
      <c r="AF21" s="54" t="str">
        <f t="shared" ca="1" si="2"/>
        <v/>
      </c>
      <c r="AG21" s="54">
        <f t="shared" ca="1" si="2"/>
        <v>93</v>
      </c>
      <c r="AH21" s="54" t="str">
        <f t="shared" ca="1" si="2"/>
        <v/>
      </c>
      <c r="AI21" s="54">
        <f t="shared" ca="1" si="2"/>
        <v>80</v>
      </c>
      <c r="AJ21" s="54">
        <f t="shared" ca="1" si="2"/>
        <v>78</v>
      </c>
      <c r="AK21" s="54">
        <f t="shared" ca="1" si="2"/>
        <v>100</v>
      </c>
      <c r="AL21" s="54">
        <f t="shared" ca="1" si="2"/>
        <v>80</v>
      </c>
      <c r="AM21" s="54">
        <f t="shared" ca="1" si="2"/>
        <v>80</v>
      </c>
      <c r="AN21" s="54">
        <f t="shared" ca="1" si="2"/>
        <v>86</v>
      </c>
      <c r="AO21" s="54">
        <f t="shared" ca="1" si="2"/>
        <v>100</v>
      </c>
      <c r="AP21" s="54">
        <f t="shared" ca="1" si="2"/>
        <v>78</v>
      </c>
      <c r="AQ21" s="54">
        <f t="shared" ca="1" si="3"/>
        <v>1967.5833333333333</v>
      </c>
      <c r="AR21" s="54">
        <f t="shared" ca="1" si="4"/>
        <v>18</v>
      </c>
    </row>
    <row r="22" spans="1:44" x14ac:dyDescent="0.25">
      <c r="A22" s="2">
        <v>20</v>
      </c>
      <c r="B22" s="3" t="str">
        <f t="shared" ca="1" si="0"/>
        <v>NURUL KAMILA</v>
      </c>
      <c r="C22" s="3" t="str">
        <f t="shared" ca="1" si="0"/>
        <v>0086950510</v>
      </c>
      <c r="D22" s="153">
        <v>86</v>
      </c>
      <c r="E22" s="153">
        <v>100</v>
      </c>
      <c r="F22" s="153" t="s">
        <v>240</v>
      </c>
      <c r="G22" s="153" t="s">
        <v>244</v>
      </c>
      <c r="H22" s="153" t="s">
        <v>177</v>
      </c>
      <c r="I22" s="153">
        <v>60</v>
      </c>
      <c r="J22" s="153">
        <v>80</v>
      </c>
      <c r="K22" s="153">
        <v>55</v>
      </c>
      <c r="L22" s="153">
        <v>70</v>
      </c>
      <c r="M22" s="153">
        <v>60</v>
      </c>
      <c r="N22" s="153">
        <v>83</v>
      </c>
      <c r="O22" s="153">
        <v>40</v>
      </c>
      <c r="P22" s="153">
        <v>75</v>
      </c>
      <c r="Q22" s="54">
        <f ca="1">IFERROR(SUM(INDIRECT(Q$2&amp;"!CP"&amp;ROW())*KKM!$C$17,KKM!$C$18*PAT!D22),"")</f>
        <v>88.75</v>
      </c>
      <c r="R22" s="54">
        <f ca="1">IFERROR(SUM(INDIRECT(R$2&amp;"!CP"&amp;ROW())*KKM!$C$17,KKM!$C$18*PAT!E22),"")</f>
        <v>93.75</v>
      </c>
      <c r="S22" s="54">
        <f ca="1">IFERROR(SUM(INDIRECT(S$2&amp;"!CP"&amp;ROW())*KKM!$C$17,KKM!$C$18*PAT!F22),"")</f>
        <v>85</v>
      </c>
      <c r="T22" s="54">
        <f ca="1">IFERROR(SUM(INDIRECT(T$2&amp;"!CP"&amp;ROW())*KKM!$C$17,KKM!$C$18*PAT!G22),"")</f>
        <v>83.666666666666657</v>
      </c>
      <c r="U22" s="54">
        <f ca="1">IFERROR(SUM(INDIRECT(U$2&amp;"!CP"&amp;ROW())*KKM!$C$17,KKM!$C$18*PAT!H22),"")</f>
        <v>85</v>
      </c>
      <c r="V22" s="54">
        <f ca="1">IFERROR(SUM(INDIRECT(V$2&amp;"!CP"&amp;ROW())*KKM!$C$17,KKM!$C$18*PAT!I22),"")</f>
        <v>70</v>
      </c>
      <c r="W22" s="54">
        <f ca="1">IFERROR(SUM(INDIRECT(W$2&amp;"!CP"&amp;ROW())*KKM!$C$17,KKM!$C$18*PAT!J22),"")</f>
        <v>79</v>
      </c>
      <c r="X22" s="54">
        <f ca="1">IFERROR(SUM(INDIRECT(X$2&amp;"!CP"&amp;ROW())*KKM!$C$17,KKM!$C$18*PAT!K22),"")</f>
        <v>74.166666666666657</v>
      </c>
      <c r="Y22" s="54">
        <f ca="1">IFERROR(SUM(INDIRECT(Y$2&amp;"!CP"&amp;ROW())*KKM!$C$17,KKM!$C$18*PAT!L22),"")</f>
        <v>73.333333333333343</v>
      </c>
      <c r="Z22" s="54">
        <f ca="1">IFERROR(SUM(INDIRECT(Z$2&amp;"!CP"&amp;ROW())*KKM!$C$17,KKM!$C$18*PAT!M22),"")</f>
        <v>70</v>
      </c>
      <c r="AA22" s="54">
        <f ca="1">IFERROR(SUM(INDIRECT(AA$2&amp;"!CP"&amp;ROW())*KKM!$C$17,KKM!$C$18*PAT!N22),"")</f>
        <v>82.125</v>
      </c>
      <c r="AB22" s="54">
        <f ca="1">IFERROR(SUM(INDIRECT(AB$2&amp;"!CP"&amp;ROW())*KKM!$C$17,KKM!$C$18*PAT!O22),"")</f>
        <v>70</v>
      </c>
      <c r="AC22" s="54">
        <f ca="1">IFERROR(SUM(INDIRECT(AC$2&amp;"!CP"&amp;ROW())*KKM!$C$17,KKM!$C$18*PAT!P22),"")</f>
        <v>76.125</v>
      </c>
      <c r="AD22" s="54">
        <f t="shared" ca="1" si="2"/>
        <v>84</v>
      </c>
      <c r="AE22" s="54">
        <f t="shared" ca="1" si="2"/>
        <v>90</v>
      </c>
      <c r="AF22" s="54" t="str">
        <f t="shared" ca="1" si="2"/>
        <v/>
      </c>
      <c r="AG22" s="54">
        <f t="shared" ca="1" si="2"/>
        <v>94</v>
      </c>
      <c r="AH22" s="54" t="str">
        <f t="shared" ca="1" si="2"/>
        <v/>
      </c>
      <c r="AI22" s="54">
        <f t="shared" ca="1" si="2"/>
        <v>80</v>
      </c>
      <c r="AJ22" s="54">
        <f t="shared" ca="1" si="2"/>
        <v>78</v>
      </c>
      <c r="AK22" s="54">
        <f t="shared" ca="1" si="2"/>
        <v>100</v>
      </c>
      <c r="AL22" s="54">
        <f t="shared" ca="1" si="2"/>
        <v>70</v>
      </c>
      <c r="AM22" s="54">
        <f t="shared" ca="1" si="2"/>
        <v>80</v>
      </c>
      <c r="AN22" s="54">
        <f t="shared" ca="1" si="2"/>
        <v>83</v>
      </c>
      <c r="AO22" s="54">
        <f t="shared" ca="1" si="2"/>
        <v>100</v>
      </c>
      <c r="AP22" s="54">
        <f t="shared" ca="1" si="2"/>
        <v>78</v>
      </c>
      <c r="AQ22" s="54">
        <f t="shared" ca="1" si="3"/>
        <v>1967.9166666666665</v>
      </c>
      <c r="AR22" s="54">
        <f t="shared" ca="1" si="4"/>
        <v>17</v>
      </c>
    </row>
    <row r="23" spans="1:44" x14ac:dyDescent="0.25">
      <c r="A23" s="2">
        <v>21</v>
      </c>
      <c r="B23" s="3" t="str">
        <f t="shared" ca="1" si="0"/>
        <v>NURUL NATASYA</v>
      </c>
      <c r="C23" s="3" t="str">
        <f t="shared" ca="1" si="0"/>
        <v>0093001597</v>
      </c>
      <c r="D23" s="153">
        <v>81</v>
      </c>
      <c r="E23" s="153">
        <v>98</v>
      </c>
      <c r="F23" s="153" t="s">
        <v>255</v>
      </c>
      <c r="G23" s="153" t="s">
        <v>180</v>
      </c>
      <c r="H23" s="153" t="s">
        <v>177</v>
      </c>
      <c r="I23" s="153">
        <v>60</v>
      </c>
      <c r="J23" s="153">
        <v>80</v>
      </c>
      <c r="K23" s="153">
        <v>55</v>
      </c>
      <c r="L23" s="153">
        <v>70</v>
      </c>
      <c r="M23" s="153">
        <v>60</v>
      </c>
      <c r="N23" s="153">
        <v>84</v>
      </c>
      <c r="O23" s="153">
        <v>56</v>
      </c>
      <c r="P23" s="153">
        <v>71</v>
      </c>
      <c r="Q23" s="54">
        <f ca="1">IFERROR(SUM(INDIRECT(Q$2&amp;"!CP"&amp;ROW())*KKM!$C$17,KKM!$C$18*PAT!D23),"")</f>
        <v>87.75</v>
      </c>
      <c r="R23" s="54">
        <f ca="1">IFERROR(SUM(INDIRECT(R$2&amp;"!CP"&amp;ROW())*KKM!$C$17,KKM!$C$18*PAT!E23),"")</f>
        <v>91.875</v>
      </c>
      <c r="S23" s="54">
        <f ca="1">IFERROR(SUM(INDIRECT(S$2&amp;"!CP"&amp;ROW())*KKM!$C$17,KKM!$C$18*PAT!F23),"")</f>
        <v>87.5</v>
      </c>
      <c r="T23" s="54">
        <f ca="1">IFERROR(SUM(INDIRECT(T$2&amp;"!CP"&amp;ROW())*KKM!$C$17,KKM!$C$18*PAT!G23),"")</f>
        <v>79.833333333333343</v>
      </c>
      <c r="U23" s="54">
        <f ca="1">IFERROR(SUM(INDIRECT(U$2&amp;"!CP"&amp;ROW())*KKM!$C$17,KKM!$C$18*PAT!H23),"")</f>
        <v>77.5</v>
      </c>
      <c r="V23" s="54">
        <f ca="1">IFERROR(SUM(INDIRECT(V$2&amp;"!CP"&amp;ROW())*KKM!$C$17,KKM!$C$18*PAT!I23),"")</f>
        <v>70</v>
      </c>
      <c r="W23" s="54">
        <f ca="1">IFERROR(SUM(INDIRECT(W$2&amp;"!CP"&amp;ROW())*KKM!$C$17,KKM!$C$18*PAT!J23),"")</f>
        <v>79</v>
      </c>
      <c r="X23" s="54">
        <f ca="1">IFERROR(SUM(INDIRECT(X$2&amp;"!CP"&amp;ROW())*KKM!$C$17,KKM!$C$18*PAT!K23),"")</f>
        <v>74.166666666666657</v>
      </c>
      <c r="Y23" s="54">
        <f ca="1">IFERROR(SUM(INDIRECT(Y$2&amp;"!CP"&amp;ROW())*KKM!$C$17,KKM!$C$18*PAT!L23),"")</f>
        <v>73.333333333333343</v>
      </c>
      <c r="Z23" s="54">
        <f ca="1">IFERROR(SUM(INDIRECT(Z$2&amp;"!CP"&amp;ROW())*KKM!$C$17,KKM!$C$18*PAT!M23),"")</f>
        <v>70</v>
      </c>
      <c r="AA23" s="54">
        <f ca="1">IFERROR(SUM(INDIRECT(AA$2&amp;"!CP"&amp;ROW())*KKM!$C$17,KKM!$C$18*PAT!N23),"")</f>
        <v>81.75</v>
      </c>
      <c r="AB23" s="54">
        <f ca="1">IFERROR(SUM(INDIRECT(AB$2&amp;"!CP"&amp;ROW())*KKM!$C$17,KKM!$C$18*PAT!O23),"")</f>
        <v>78</v>
      </c>
      <c r="AC23" s="54">
        <f ca="1">IFERROR(SUM(INDIRECT(AC$2&amp;"!CP"&amp;ROW())*KKM!$C$17,KKM!$C$18*PAT!P23),"")</f>
        <v>73.375</v>
      </c>
      <c r="AD23" s="54">
        <f t="shared" ca="1" si="2"/>
        <v>94.5</v>
      </c>
      <c r="AE23" s="54">
        <f t="shared" ca="1" si="2"/>
        <v>88</v>
      </c>
      <c r="AF23" s="54" t="str">
        <f t="shared" ca="1" si="2"/>
        <v/>
      </c>
      <c r="AG23" s="54">
        <f t="shared" ca="1" si="2"/>
        <v>84</v>
      </c>
      <c r="AH23" s="54" t="str">
        <f t="shared" ca="1" si="2"/>
        <v/>
      </c>
      <c r="AI23" s="54">
        <f t="shared" ca="1" si="2"/>
        <v>80</v>
      </c>
      <c r="AJ23" s="54">
        <f t="shared" ca="1" si="2"/>
        <v>78</v>
      </c>
      <c r="AK23" s="54">
        <f t="shared" ca="1" si="2"/>
        <v>100</v>
      </c>
      <c r="AL23" s="54">
        <f t="shared" ca="1" si="2"/>
        <v>70</v>
      </c>
      <c r="AM23" s="54">
        <f t="shared" ca="1" si="2"/>
        <v>80</v>
      </c>
      <c r="AN23" s="54">
        <f t="shared" ca="1" si="2"/>
        <v>76</v>
      </c>
      <c r="AO23" s="54">
        <f t="shared" ca="1" si="2"/>
        <v>100</v>
      </c>
      <c r="AP23" s="54">
        <f t="shared" ca="1" si="2"/>
        <v>76</v>
      </c>
      <c r="AQ23" s="54">
        <f t="shared" ca="1" si="3"/>
        <v>1950.5833333333335</v>
      </c>
      <c r="AR23" s="54">
        <f t="shared" ca="1" si="4"/>
        <v>20</v>
      </c>
    </row>
    <row r="24" spans="1:44" x14ac:dyDescent="0.25">
      <c r="A24" s="2">
        <v>22</v>
      </c>
      <c r="B24" s="3" t="str">
        <f t="shared" ca="1" si="0"/>
        <v>RONI ANDIKA</v>
      </c>
      <c r="C24" s="3" t="str">
        <f t="shared" ca="1" si="0"/>
        <v>0083565802</v>
      </c>
      <c r="D24" s="153">
        <v>82</v>
      </c>
      <c r="E24" s="153">
        <v>76</v>
      </c>
      <c r="F24" s="153" t="s">
        <v>255</v>
      </c>
      <c r="G24" s="153" t="s">
        <v>243</v>
      </c>
      <c r="H24" s="153" t="s">
        <v>179</v>
      </c>
      <c r="I24" s="153">
        <v>60</v>
      </c>
      <c r="J24" s="153">
        <v>80</v>
      </c>
      <c r="K24" s="153">
        <v>55</v>
      </c>
      <c r="L24" s="153">
        <v>75</v>
      </c>
      <c r="M24" s="153">
        <v>60</v>
      </c>
      <c r="N24" s="153">
        <v>81</v>
      </c>
      <c r="O24" s="153">
        <v>40</v>
      </c>
      <c r="P24" s="153">
        <v>71</v>
      </c>
      <c r="Q24" s="54">
        <f ca="1">IFERROR(SUM(INDIRECT(Q$2&amp;"!CP"&amp;ROW())*KKM!$C$17,KKM!$C$18*PAT!D24),"")</f>
        <v>88</v>
      </c>
      <c r="R24" s="54">
        <f ca="1">IFERROR(SUM(INDIRECT(R$2&amp;"!CP"&amp;ROW())*KKM!$C$17,KKM!$C$18*PAT!E24),"")</f>
        <v>78</v>
      </c>
      <c r="S24" s="54">
        <f ca="1">IFERROR(SUM(INDIRECT(S$2&amp;"!CP"&amp;ROW())*KKM!$C$17,KKM!$C$18*PAT!F24),"")</f>
        <v>88.833333333333343</v>
      </c>
      <c r="T24" s="54">
        <f ca="1">IFERROR(SUM(INDIRECT(T$2&amp;"!CP"&amp;ROW())*KKM!$C$17,KKM!$C$18*PAT!G24),"")</f>
        <v>80.166666666666657</v>
      </c>
      <c r="U24" s="54">
        <f ca="1">IFERROR(SUM(INDIRECT(U$2&amp;"!CP"&amp;ROW())*KKM!$C$17,KKM!$C$18*PAT!H24),"")</f>
        <v>89</v>
      </c>
      <c r="V24" s="54">
        <f ca="1">IFERROR(SUM(INDIRECT(V$2&amp;"!CP"&amp;ROW())*KKM!$C$17,KKM!$C$18*PAT!I24),"")</f>
        <v>71.25</v>
      </c>
      <c r="W24" s="54">
        <f ca="1">IFERROR(SUM(INDIRECT(W$2&amp;"!CP"&amp;ROW())*KKM!$C$17,KKM!$C$18*PAT!J24),"")</f>
        <v>79</v>
      </c>
      <c r="X24" s="54">
        <f ca="1">IFERROR(SUM(INDIRECT(X$2&amp;"!CP"&amp;ROW())*KKM!$C$17,KKM!$C$18*PAT!K24),"")</f>
        <v>74.166666666666657</v>
      </c>
      <c r="Y24" s="54">
        <f ca="1">IFERROR(SUM(INDIRECT(Y$2&amp;"!CP"&amp;ROW())*KKM!$C$17,KKM!$C$18*PAT!L24),"")</f>
        <v>77.5</v>
      </c>
      <c r="Z24" s="54">
        <f ca="1">IFERROR(SUM(INDIRECT(Z$2&amp;"!CP"&amp;ROW())*KKM!$C$17,KKM!$C$18*PAT!M24),"")</f>
        <v>70</v>
      </c>
      <c r="AA24" s="54">
        <f ca="1">IFERROR(SUM(INDIRECT(AA$2&amp;"!CP"&amp;ROW())*KKM!$C$17,KKM!$C$18*PAT!N24),"")</f>
        <v>82</v>
      </c>
      <c r="AB24" s="54">
        <f ca="1">IFERROR(SUM(INDIRECT(AB$2&amp;"!CP"&amp;ROW())*KKM!$C$17,KKM!$C$18*PAT!O24),"")</f>
        <v>70</v>
      </c>
      <c r="AC24" s="54">
        <f ca="1">IFERROR(SUM(INDIRECT(AC$2&amp;"!CP"&amp;ROW())*KKM!$C$17,KKM!$C$18*PAT!P24),"")</f>
        <v>73.5</v>
      </c>
      <c r="AD24" s="54">
        <f t="shared" ca="1" si="2"/>
        <v>90.5</v>
      </c>
      <c r="AE24" s="54">
        <f t="shared" ca="1" si="2"/>
        <v>80</v>
      </c>
      <c r="AF24" s="54">
        <f t="shared" ca="1" si="2"/>
        <v>84</v>
      </c>
      <c r="AG24" s="54">
        <f t="shared" ca="1" si="2"/>
        <v>79</v>
      </c>
      <c r="AH24" s="54" t="str">
        <f t="shared" ca="1" si="2"/>
        <v/>
      </c>
      <c r="AI24" s="54">
        <f t="shared" ca="1" si="2"/>
        <v>90</v>
      </c>
      <c r="AJ24" s="54">
        <f t="shared" ca="1" si="2"/>
        <v>78</v>
      </c>
      <c r="AK24" s="54">
        <f t="shared" ca="1" si="2"/>
        <v>100</v>
      </c>
      <c r="AL24" s="54">
        <f t="shared" ca="1" si="2"/>
        <v>80</v>
      </c>
      <c r="AM24" s="54">
        <f t="shared" ca="1" si="2"/>
        <v>80</v>
      </c>
      <c r="AN24" s="54">
        <f t="shared" ca="1" si="2"/>
        <v>75</v>
      </c>
      <c r="AO24" s="54">
        <f t="shared" ca="1" si="2"/>
        <v>100</v>
      </c>
      <c r="AP24" s="54">
        <f t="shared" ca="1" si="2"/>
        <v>76</v>
      </c>
      <c r="AQ24" s="54">
        <f t="shared" ca="1" si="3"/>
        <v>2033.9166666666665</v>
      </c>
      <c r="AR24" s="54">
        <f t="shared" ca="1" si="4"/>
        <v>10</v>
      </c>
    </row>
    <row r="25" spans="1:44" x14ac:dyDescent="0.25">
      <c r="A25" s="2">
        <v>23</v>
      </c>
      <c r="B25" s="3" t="str">
        <f t="shared" ca="1" si="0"/>
        <v>SAIDUL SYA'BAN</v>
      </c>
      <c r="C25" s="3" t="str">
        <f t="shared" ca="1" si="0"/>
        <v>0074839126</v>
      </c>
      <c r="D25" s="153">
        <v>90</v>
      </c>
      <c r="E25" s="153">
        <v>78</v>
      </c>
      <c r="F25" s="153" t="s">
        <v>256</v>
      </c>
      <c r="G25" s="153">
        <v>87</v>
      </c>
      <c r="H25" s="153" t="s">
        <v>179</v>
      </c>
      <c r="I25" s="153">
        <v>60</v>
      </c>
      <c r="J25" s="153">
        <v>80</v>
      </c>
      <c r="K25" s="153">
        <v>55</v>
      </c>
      <c r="L25" s="153">
        <v>70</v>
      </c>
      <c r="M25" s="153">
        <v>60</v>
      </c>
      <c r="N25" s="153">
        <v>81</v>
      </c>
      <c r="O25" s="153">
        <v>40</v>
      </c>
      <c r="P25" s="153">
        <v>73</v>
      </c>
      <c r="Q25" s="54">
        <f ca="1">IFERROR(SUM(INDIRECT(Q$2&amp;"!CP"&amp;ROW())*KKM!$C$17,KKM!$C$18*PAT!D25),"")</f>
        <v>86.75</v>
      </c>
      <c r="R25" s="54">
        <f ca="1">IFERROR(SUM(INDIRECT(R$2&amp;"!CP"&amp;ROW())*KKM!$C$17,KKM!$C$18*PAT!E25),"")</f>
        <v>82.125</v>
      </c>
      <c r="S25" s="54">
        <f ca="1">IFERROR(SUM(INDIRECT(S$2&amp;"!CP"&amp;ROW())*KKM!$C$17,KKM!$C$18*PAT!F25),"")</f>
        <v>88.5</v>
      </c>
      <c r="T25" s="54">
        <f ca="1">IFERROR(SUM(INDIRECT(T$2&amp;"!CP"&amp;ROW())*KKM!$C$17,KKM!$C$18*PAT!G25),"")</f>
        <v>84.333333333333343</v>
      </c>
      <c r="U25" s="54">
        <f ca="1">IFERROR(SUM(INDIRECT(U$2&amp;"!CP"&amp;ROW())*KKM!$C$17,KKM!$C$18*PAT!H25),"")</f>
        <v>89</v>
      </c>
      <c r="V25" s="54">
        <f ca="1">IFERROR(SUM(INDIRECT(V$2&amp;"!CP"&amp;ROW())*KKM!$C$17,KKM!$C$18*PAT!I25),"")</f>
        <v>70</v>
      </c>
      <c r="W25" s="54">
        <f ca="1">IFERROR(SUM(INDIRECT(W$2&amp;"!CP"&amp;ROW())*KKM!$C$17,KKM!$C$18*PAT!J25),"")</f>
        <v>79</v>
      </c>
      <c r="X25" s="54">
        <f ca="1">IFERROR(SUM(INDIRECT(X$2&amp;"!CP"&amp;ROW())*KKM!$C$17,KKM!$C$18*PAT!K25),"")</f>
        <v>74.166666666666657</v>
      </c>
      <c r="Y25" s="54">
        <f ca="1">IFERROR(SUM(INDIRECT(Y$2&amp;"!CP"&amp;ROW())*KKM!$C$17,KKM!$C$18*PAT!L25),"")</f>
        <v>73.333333333333343</v>
      </c>
      <c r="Z25" s="54">
        <f ca="1">IFERROR(SUM(INDIRECT(Z$2&amp;"!CP"&amp;ROW())*KKM!$C$17,KKM!$C$18*PAT!M25),"")</f>
        <v>70</v>
      </c>
      <c r="AA25" s="54">
        <f ca="1">IFERROR(SUM(INDIRECT(AA$2&amp;"!CP"&amp;ROW())*KKM!$C$17,KKM!$C$18*PAT!N25),"")</f>
        <v>80.25</v>
      </c>
      <c r="AB25" s="54">
        <f ca="1">IFERROR(SUM(INDIRECT(AB$2&amp;"!CP"&amp;ROW())*KKM!$C$17,KKM!$C$18*PAT!O25),"")</f>
        <v>70</v>
      </c>
      <c r="AC25" s="54">
        <f ca="1">IFERROR(SUM(INDIRECT(AC$2&amp;"!CP"&amp;ROW())*KKM!$C$17,KKM!$C$18*PAT!P25),"")</f>
        <v>74.625</v>
      </c>
      <c r="AD25" s="54">
        <f t="shared" ca="1" si="2"/>
        <v>86.5</v>
      </c>
      <c r="AE25" s="54">
        <f t="shared" ca="1" si="2"/>
        <v>88</v>
      </c>
      <c r="AF25" s="54" t="str">
        <f t="shared" ca="1" si="2"/>
        <v/>
      </c>
      <c r="AG25" s="54">
        <f t="shared" ca="1" si="2"/>
        <v>80</v>
      </c>
      <c r="AH25" s="54" t="str">
        <f t="shared" ca="1" si="2"/>
        <v/>
      </c>
      <c r="AI25" s="54">
        <f t="shared" ca="1" si="2"/>
        <v>80</v>
      </c>
      <c r="AJ25" s="54">
        <f t="shared" ca="1" si="2"/>
        <v>78</v>
      </c>
      <c r="AK25" s="54">
        <f t="shared" ca="1" si="2"/>
        <v>100</v>
      </c>
      <c r="AL25" s="54">
        <f t="shared" ca="1" si="2"/>
        <v>70</v>
      </c>
      <c r="AM25" s="54">
        <f t="shared" ca="1" si="2"/>
        <v>80</v>
      </c>
      <c r="AN25" s="54">
        <f t="shared" ca="1" si="2"/>
        <v>83</v>
      </c>
      <c r="AO25" s="54">
        <f t="shared" ca="1" si="2"/>
        <v>100</v>
      </c>
      <c r="AP25" s="54">
        <f t="shared" ca="1" si="2"/>
        <v>75</v>
      </c>
      <c r="AQ25" s="54">
        <f t="shared" ca="1" si="3"/>
        <v>1942.5833333333335</v>
      </c>
      <c r="AR25" s="54">
        <f t="shared" ca="1" si="4"/>
        <v>21</v>
      </c>
    </row>
    <row r="26" spans="1:44" x14ac:dyDescent="0.25">
      <c r="A26" s="2">
        <v>24</v>
      </c>
      <c r="B26" s="3" t="str">
        <f t="shared" ca="1" si="0"/>
        <v>SYAHIRA ANEILA AZRA</v>
      </c>
      <c r="C26" s="3" t="str">
        <f t="shared" ca="1" si="0"/>
        <v>0083954090</v>
      </c>
      <c r="D26" s="154">
        <v>90</v>
      </c>
      <c r="E26" s="154">
        <v>78</v>
      </c>
      <c r="F26" s="154" t="s">
        <v>243</v>
      </c>
      <c r="G26" s="154" t="s">
        <v>245</v>
      </c>
      <c r="H26" s="154" t="s">
        <v>175</v>
      </c>
      <c r="I26" s="154">
        <v>60</v>
      </c>
      <c r="J26" s="154">
        <v>80</v>
      </c>
      <c r="K26" s="154">
        <v>55</v>
      </c>
      <c r="L26" s="154">
        <v>70</v>
      </c>
      <c r="M26" s="154">
        <v>60</v>
      </c>
      <c r="N26" s="154">
        <v>90</v>
      </c>
      <c r="O26" s="154">
        <v>40</v>
      </c>
      <c r="P26" s="154">
        <v>71</v>
      </c>
      <c r="Q26" s="54">
        <f ca="1">IFERROR(SUM(INDIRECT(Q$2&amp;"!CP"&amp;ROW())*KKM!$C$17,KKM!$C$18*PAT!D26),"")</f>
        <v>90.5</v>
      </c>
      <c r="R26" s="54">
        <f ca="1">IFERROR(SUM(INDIRECT(R$2&amp;"!CP"&amp;ROW())*KKM!$C$17,KKM!$C$18*PAT!E26),"")</f>
        <v>81.75</v>
      </c>
      <c r="S26" s="54">
        <f ca="1">IFERROR(SUM(INDIRECT(S$2&amp;"!CP"&amp;ROW())*KKM!$C$17,KKM!$C$18*PAT!F26),"")</f>
        <v>82.333333333333343</v>
      </c>
      <c r="T26" s="54">
        <f ca="1">IFERROR(SUM(INDIRECT(T$2&amp;"!CP"&amp;ROW())*KKM!$C$17,KKM!$C$18*PAT!G26),"")</f>
        <v>79.666666666666657</v>
      </c>
      <c r="U26" s="54">
        <f ca="1">IFERROR(SUM(INDIRECT(U$2&amp;"!CP"&amp;ROW())*KKM!$C$17,KKM!$C$18*PAT!H26),"")</f>
        <v>81</v>
      </c>
      <c r="V26" s="54">
        <f ca="1">IFERROR(SUM(INDIRECT(V$2&amp;"!CP"&amp;ROW())*KKM!$C$17,KKM!$C$18*PAT!I26),"")</f>
        <v>70</v>
      </c>
      <c r="W26" s="54">
        <f ca="1">IFERROR(SUM(INDIRECT(W$2&amp;"!CP"&amp;ROW())*KKM!$C$17,KKM!$C$18*PAT!J26),"")</f>
        <v>79</v>
      </c>
      <c r="X26" s="54">
        <f ca="1">IFERROR(SUM(INDIRECT(X$2&amp;"!CP"&amp;ROW())*KKM!$C$17,KKM!$C$18*PAT!K26),"")</f>
        <v>70.833333333333343</v>
      </c>
      <c r="Y26" s="54">
        <f ca="1">IFERROR(SUM(INDIRECT(Y$2&amp;"!CP"&amp;ROW())*KKM!$C$17,KKM!$C$18*PAT!L26),"")</f>
        <v>73.333333333333343</v>
      </c>
      <c r="Z26" s="54">
        <f ca="1">IFERROR(SUM(INDIRECT(Z$2&amp;"!CP"&amp;ROW())*KKM!$C$17,KKM!$C$18*PAT!M26),"")</f>
        <v>70</v>
      </c>
      <c r="AA26" s="54">
        <f ca="1">IFERROR(SUM(INDIRECT(AA$2&amp;"!CP"&amp;ROW())*KKM!$C$17,KKM!$C$18*PAT!N26),"")</f>
        <v>87.125</v>
      </c>
      <c r="AB26" s="54">
        <f ca="1">IFERROR(SUM(INDIRECT(AB$2&amp;"!CP"&amp;ROW())*KKM!$C$17,KKM!$C$18*PAT!O26),"")</f>
        <v>70</v>
      </c>
      <c r="AC26" s="54">
        <f ca="1">IFERROR(SUM(INDIRECT(AC$2&amp;"!CP"&amp;ROW())*KKM!$C$17,KKM!$C$18*PAT!P26),"")</f>
        <v>72.875</v>
      </c>
      <c r="AD26" s="54">
        <f t="shared" ca="1" si="2"/>
        <v>89.5</v>
      </c>
      <c r="AE26" s="54">
        <f t="shared" ca="1" si="2"/>
        <v>93</v>
      </c>
      <c r="AF26" s="54">
        <f t="shared" ca="1" si="2"/>
        <v>80</v>
      </c>
      <c r="AG26" s="54">
        <f t="shared" ca="1" si="2"/>
        <v>82</v>
      </c>
      <c r="AH26" s="54" t="str">
        <f t="shared" ca="1" si="2"/>
        <v/>
      </c>
      <c r="AI26" s="54">
        <f t="shared" ca="1" si="2"/>
        <v>80</v>
      </c>
      <c r="AJ26" s="54">
        <f t="shared" ca="1" si="2"/>
        <v>78</v>
      </c>
      <c r="AK26" s="54">
        <f t="shared" ca="1" si="2"/>
        <v>80</v>
      </c>
      <c r="AL26" s="54">
        <f t="shared" ca="1" si="2"/>
        <v>70</v>
      </c>
      <c r="AM26" s="54">
        <f t="shared" ca="1" si="2"/>
        <v>80</v>
      </c>
      <c r="AN26" s="54">
        <f t="shared" ca="1" si="2"/>
        <v>89</v>
      </c>
      <c r="AO26" s="54">
        <f t="shared" ca="1" si="2"/>
        <v>100</v>
      </c>
      <c r="AP26" s="54">
        <f t="shared" ca="1" si="2"/>
        <v>75</v>
      </c>
      <c r="AQ26" s="54">
        <f t="shared" ca="1" si="3"/>
        <v>2004.9166666666667</v>
      </c>
      <c r="AR26" s="54">
        <f t="shared" ca="1" si="4"/>
        <v>15</v>
      </c>
    </row>
    <row r="27" spans="1:44" x14ac:dyDescent="0.25">
      <c r="A27" s="2">
        <v>25</v>
      </c>
      <c r="B27" s="3" t="str">
        <f t="shared" ca="1" si="0"/>
        <v>UMSIYEH</v>
      </c>
      <c r="C27" s="3" t="str">
        <f t="shared" ca="1" si="0"/>
        <v>0071939466</v>
      </c>
      <c r="D27" s="154">
        <v>84</v>
      </c>
      <c r="E27" s="154"/>
      <c r="F27" s="154" t="s">
        <v>180</v>
      </c>
      <c r="G27" s="154">
        <v>78</v>
      </c>
      <c r="H27" s="154" t="s">
        <v>177</v>
      </c>
      <c r="I27" s="154">
        <v>40</v>
      </c>
      <c r="J27" s="154">
        <v>80</v>
      </c>
      <c r="K27" s="154">
        <v>55</v>
      </c>
      <c r="L27" s="154">
        <v>70</v>
      </c>
      <c r="M27" s="154">
        <v>60</v>
      </c>
      <c r="N27" s="154">
        <v>80</v>
      </c>
      <c r="O27" s="154">
        <v>40</v>
      </c>
      <c r="P27" s="154">
        <v>72</v>
      </c>
      <c r="Q27" s="54">
        <f ca="1">IFERROR(SUM(INDIRECT(Q$2&amp;"!CP"&amp;ROW())*KKM!$C$17,KKM!$C$18*PAT!D27),"")</f>
        <v>86.5</v>
      </c>
      <c r="R27" s="54">
        <f ca="1">IFERROR(SUM(INDIRECT(R$2&amp;"!CP"&amp;ROW())*KKM!$C$17,KKM!$C$18*PAT!E27),"")</f>
        <v>43.75</v>
      </c>
      <c r="S27" s="54">
        <f ca="1">IFERROR(SUM(INDIRECT(S$2&amp;"!CP"&amp;ROW())*KKM!$C$17,KKM!$C$18*PAT!F27),"")</f>
        <v>79.833333333333343</v>
      </c>
      <c r="T27" s="54">
        <f ca="1">IFERROR(SUM(INDIRECT(T$2&amp;"!CP"&amp;ROW())*KKM!$C$17,KKM!$C$18*PAT!G27),"")</f>
        <v>81</v>
      </c>
      <c r="U27" s="54">
        <f ca="1">IFERROR(SUM(INDIRECT(U$2&amp;"!CP"&amp;ROW())*KKM!$C$17,KKM!$C$18*PAT!H27),"")</f>
        <v>80</v>
      </c>
      <c r="V27" s="54">
        <f ca="1">IFERROR(SUM(INDIRECT(V$2&amp;"!CP"&amp;ROW())*KKM!$C$17,KKM!$C$18*PAT!I27),"")</f>
        <v>60</v>
      </c>
      <c r="W27" s="54">
        <f ca="1">IFERROR(SUM(INDIRECT(W$2&amp;"!CP"&amp;ROW())*KKM!$C$17,KKM!$C$18*PAT!J27),"")</f>
        <v>79</v>
      </c>
      <c r="X27" s="54">
        <f ca="1">IFERROR(SUM(INDIRECT(X$2&amp;"!CP"&amp;ROW())*KKM!$C$17,KKM!$C$18*PAT!K27),"")</f>
        <v>70.833333333333343</v>
      </c>
      <c r="Y27" s="54">
        <f ca="1">IFERROR(SUM(INDIRECT(Y$2&amp;"!CP"&amp;ROW())*KKM!$C$17,KKM!$C$18*PAT!L27),"")</f>
        <v>73.333333333333343</v>
      </c>
      <c r="Z27" s="54">
        <f ca="1">IFERROR(SUM(INDIRECT(Z$2&amp;"!CP"&amp;ROW())*KKM!$C$17,KKM!$C$18*PAT!M27),"")</f>
        <v>70</v>
      </c>
      <c r="AA27" s="54">
        <f ca="1">IFERROR(SUM(INDIRECT(AA$2&amp;"!CP"&amp;ROW())*KKM!$C$17,KKM!$C$18*PAT!N27),"")</f>
        <v>81.5</v>
      </c>
      <c r="AB27" s="54">
        <f ca="1">IFERROR(SUM(INDIRECT(AB$2&amp;"!CP"&amp;ROW())*KKM!$C$17,KKM!$C$18*PAT!O27),"")</f>
        <v>70</v>
      </c>
      <c r="AC27" s="54">
        <f ca="1">IFERROR(SUM(INDIRECT(AC$2&amp;"!CP"&amp;ROW())*KKM!$C$17,KKM!$C$18*PAT!P27),"")</f>
        <v>73.25</v>
      </c>
      <c r="AD27" s="54">
        <f t="shared" ref="AD27:AP32" ca="1" si="5">INDIRECT(AD$2&amp;"!CV"&amp;ROW())</f>
        <v>85</v>
      </c>
      <c r="AE27" s="54">
        <f t="shared" ca="1" si="5"/>
        <v>94</v>
      </c>
      <c r="AF27" s="54">
        <f t="shared" ca="1" si="5"/>
        <v>82</v>
      </c>
      <c r="AG27" s="54" t="str">
        <f t="shared" ca="1" si="5"/>
        <v/>
      </c>
      <c r="AH27" s="54" t="str">
        <f t="shared" ca="1" si="5"/>
        <v/>
      </c>
      <c r="AI27" s="54">
        <f t="shared" ca="1" si="5"/>
        <v>80</v>
      </c>
      <c r="AJ27" s="54">
        <f t="shared" ca="1" si="5"/>
        <v>78</v>
      </c>
      <c r="AK27" s="54">
        <f t="shared" ca="1" si="5"/>
        <v>80</v>
      </c>
      <c r="AL27" s="54">
        <f t="shared" ca="1" si="5"/>
        <v>70</v>
      </c>
      <c r="AM27" s="54">
        <f t="shared" ca="1" si="5"/>
        <v>80</v>
      </c>
      <c r="AN27" s="54">
        <f t="shared" ca="1" si="5"/>
        <v>83</v>
      </c>
      <c r="AO27" s="54">
        <f t="shared" ca="1" si="5"/>
        <v>100</v>
      </c>
      <c r="AP27" s="54">
        <f t="shared" ca="1" si="5"/>
        <v>75</v>
      </c>
      <c r="AQ27" s="54">
        <f t="shared" ca="1" si="3"/>
        <v>1856</v>
      </c>
      <c r="AR27" s="54">
        <f t="shared" ca="1" si="4"/>
        <v>25</v>
      </c>
    </row>
    <row r="28" spans="1:44" x14ac:dyDescent="0.25">
      <c r="A28" s="2">
        <v>26</v>
      </c>
      <c r="B28" s="3" t="str">
        <f t="shared" ca="1" si="0"/>
        <v>YAMAN</v>
      </c>
      <c r="C28" s="3" t="str">
        <f t="shared" ca="1" si="0"/>
        <v>0079075710</v>
      </c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54">
        <f ca="1">IFERROR(SUM(INDIRECT(Q$2&amp;"!CP"&amp;ROW())*KKM!$C$17,KKM!$C$18*PAT!D28),"")</f>
        <v>0</v>
      </c>
      <c r="R28" s="54">
        <f ca="1">IFERROR(SUM(INDIRECT(R$2&amp;"!CP"&amp;ROW())*KKM!$C$17,KKM!$C$18*PAT!E28),"")</f>
        <v>0</v>
      </c>
      <c r="S28" s="54">
        <f ca="1">IFERROR(SUM(INDIRECT(S$2&amp;"!CP"&amp;ROW())*KKM!$C$17,KKM!$C$18*PAT!F28),"")</f>
        <v>0</v>
      </c>
      <c r="T28" s="54">
        <f ca="1">IFERROR(SUM(INDIRECT(T$2&amp;"!CP"&amp;ROW())*KKM!$C$17,KKM!$C$18*PAT!G28),"")</f>
        <v>0</v>
      </c>
      <c r="U28" s="54">
        <f ca="1">IFERROR(SUM(INDIRECT(U$2&amp;"!CP"&amp;ROW())*KKM!$C$17,KKM!$C$18*PAT!H28),"")</f>
        <v>0</v>
      </c>
      <c r="V28" s="54">
        <f ca="1">IFERROR(SUM(INDIRECT(V$2&amp;"!CP"&amp;ROW())*KKM!$C$17,KKM!$C$18*PAT!I28),"")</f>
        <v>0</v>
      </c>
      <c r="W28" s="54">
        <f ca="1">IFERROR(SUM(INDIRECT(W$2&amp;"!CP"&amp;ROW())*KKM!$C$17,KKM!$C$18*PAT!J28),"")</f>
        <v>0</v>
      </c>
      <c r="X28" s="54">
        <f ca="1">IFERROR(SUM(INDIRECT(X$2&amp;"!CP"&amp;ROW())*KKM!$C$17,KKM!$C$18*PAT!K28),"")</f>
        <v>0</v>
      </c>
      <c r="Y28" s="54">
        <f ca="1">IFERROR(SUM(INDIRECT(Y$2&amp;"!CP"&amp;ROW())*KKM!$C$17,KKM!$C$18*PAT!L28),"")</f>
        <v>0</v>
      </c>
      <c r="Z28" s="54">
        <f ca="1">IFERROR(SUM(INDIRECT(Z$2&amp;"!CP"&amp;ROW())*KKM!$C$17,KKM!$C$18*PAT!M28),"")</f>
        <v>0</v>
      </c>
      <c r="AA28" s="54">
        <f ca="1">IFERROR(SUM(INDIRECT(AA$2&amp;"!CP"&amp;ROW())*KKM!$C$17,KKM!$C$18*PAT!N28),"")</f>
        <v>0</v>
      </c>
      <c r="AB28" s="54">
        <f ca="1">IFERROR(SUM(INDIRECT(AB$2&amp;"!CP"&amp;ROW())*KKM!$C$17,KKM!$C$18*PAT!O28),"")</f>
        <v>0</v>
      </c>
      <c r="AC28" s="54">
        <f ca="1">IFERROR(SUM(INDIRECT(AC$2&amp;"!CP"&amp;ROW())*KKM!$C$17,KKM!$C$18*PAT!P28),"")</f>
        <v>0</v>
      </c>
      <c r="AD28" s="54" t="str">
        <f t="shared" ca="1" si="5"/>
        <v/>
      </c>
      <c r="AE28" s="54" t="str">
        <f t="shared" ca="1" si="5"/>
        <v/>
      </c>
      <c r="AF28" s="54" t="str">
        <f t="shared" ca="1" si="5"/>
        <v/>
      </c>
      <c r="AG28" s="54" t="str">
        <f t="shared" ca="1" si="5"/>
        <v/>
      </c>
      <c r="AH28" s="54" t="str">
        <f t="shared" ca="1" si="5"/>
        <v/>
      </c>
      <c r="AI28" s="54" t="str">
        <f t="shared" ca="1" si="5"/>
        <v/>
      </c>
      <c r="AJ28" s="54" t="str">
        <f t="shared" ca="1" si="5"/>
        <v/>
      </c>
      <c r="AK28" s="54" t="str">
        <f t="shared" ca="1" si="5"/>
        <v/>
      </c>
      <c r="AL28" s="54" t="str">
        <f t="shared" ca="1" si="5"/>
        <v/>
      </c>
      <c r="AM28" s="54" t="str">
        <f t="shared" ca="1" si="5"/>
        <v/>
      </c>
      <c r="AN28" s="54" t="str">
        <f t="shared" ca="1" si="5"/>
        <v/>
      </c>
      <c r="AO28" s="54" t="str">
        <f t="shared" ca="1" si="5"/>
        <v/>
      </c>
      <c r="AP28" s="54" t="str">
        <f t="shared" ca="1" si="5"/>
        <v/>
      </c>
      <c r="AQ28" s="54">
        <f t="shared" ca="1" si="3"/>
        <v>0</v>
      </c>
      <c r="AR28" s="54">
        <f t="shared" ca="1" si="4"/>
        <v>26</v>
      </c>
    </row>
    <row r="29" spans="1:44" x14ac:dyDescent="0.25">
      <c r="A29" s="2">
        <v>27</v>
      </c>
      <c r="B29" s="3" t="str">
        <f t="shared" ca="1" si="0"/>
        <v/>
      </c>
      <c r="C29" s="3" t="str">
        <f t="shared" ca="1" si="0"/>
        <v/>
      </c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54">
        <f ca="1">IFERROR(SUM(INDIRECT(Q$2&amp;"!CP"&amp;ROW())*KKM!$C$17,KKM!$C$18*PAT!D29),"")</f>
        <v>0</v>
      </c>
      <c r="R29" s="54">
        <f ca="1">IFERROR(SUM(INDIRECT(R$2&amp;"!CP"&amp;ROW())*KKM!$C$17,KKM!$C$18*PAT!E29),"")</f>
        <v>0</v>
      </c>
      <c r="S29" s="54">
        <f ca="1">IFERROR(SUM(INDIRECT(S$2&amp;"!CP"&amp;ROW())*KKM!$C$17,KKM!$C$18*PAT!F29),"")</f>
        <v>0</v>
      </c>
      <c r="T29" s="54">
        <f ca="1">IFERROR(SUM(INDIRECT(T$2&amp;"!CP"&amp;ROW())*KKM!$C$17,KKM!$C$18*PAT!G29),"")</f>
        <v>0</v>
      </c>
      <c r="U29" s="54">
        <f ca="1">IFERROR(SUM(INDIRECT(U$2&amp;"!CP"&amp;ROW())*KKM!$C$17,KKM!$C$18*PAT!H29),"")</f>
        <v>0</v>
      </c>
      <c r="V29" s="54">
        <f ca="1">IFERROR(SUM(INDIRECT(V$2&amp;"!CP"&amp;ROW())*KKM!$C$17,KKM!$C$18*PAT!I29),"")</f>
        <v>0</v>
      </c>
      <c r="W29" s="54">
        <f ca="1">IFERROR(SUM(INDIRECT(W$2&amp;"!CP"&amp;ROW())*KKM!$C$17,KKM!$C$18*PAT!J29),"")</f>
        <v>0</v>
      </c>
      <c r="X29" s="54">
        <f ca="1">IFERROR(SUM(INDIRECT(X$2&amp;"!CP"&amp;ROW())*KKM!$C$17,KKM!$C$18*PAT!K29),"")</f>
        <v>0</v>
      </c>
      <c r="Y29" s="54">
        <f ca="1">IFERROR(SUM(INDIRECT(Y$2&amp;"!CP"&amp;ROW())*KKM!$C$17,KKM!$C$18*PAT!L29),"")</f>
        <v>0</v>
      </c>
      <c r="Z29" s="54">
        <f ca="1">IFERROR(SUM(INDIRECT(Z$2&amp;"!CP"&amp;ROW())*KKM!$C$17,KKM!$C$18*PAT!M29),"")</f>
        <v>0</v>
      </c>
      <c r="AA29" s="54">
        <f ca="1">IFERROR(SUM(INDIRECT(AA$2&amp;"!CP"&amp;ROW())*KKM!$C$17,KKM!$C$18*PAT!N29),"")</f>
        <v>0</v>
      </c>
      <c r="AB29" s="54">
        <f ca="1">IFERROR(SUM(INDIRECT(AB$2&amp;"!CP"&amp;ROW())*KKM!$C$17,KKM!$C$18*PAT!O29),"")</f>
        <v>0</v>
      </c>
      <c r="AC29" s="54">
        <f ca="1">IFERROR(SUM(INDIRECT(AC$2&amp;"!CP"&amp;ROW())*KKM!$C$17,KKM!$C$18*PAT!P29),"")</f>
        <v>0</v>
      </c>
      <c r="AD29" s="54" t="str">
        <f t="shared" ca="1" si="5"/>
        <v/>
      </c>
      <c r="AE29" s="54" t="str">
        <f t="shared" ca="1" si="5"/>
        <v/>
      </c>
      <c r="AF29" s="54" t="str">
        <f t="shared" ca="1" si="5"/>
        <v/>
      </c>
      <c r="AG29" s="54" t="str">
        <f t="shared" ca="1" si="5"/>
        <v/>
      </c>
      <c r="AH29" s="54" t="str">
        <f t="shared" ca="1" si="5"/>
        <v/>
      </c>
      <c r="AI29" s="54" t="str">
        <f t="shared" ca="1" si="5"/>
        <v/>
      </c>
      <c r="AJ29" s="54" t="str">
        <f t="shared" ca="1" si="5"/>
        <v/>
      </c>
      <c r="AK29" s="54" t="str">
        <f t="shared" ca="1" si="5"/>
        <v/>
      </c>
      <c r="AL29" s="54" t="str">
        <f t="shared" ca="1" si="5"/>
        <v/>
      </c>
      <c r="AM29" s="54" t="str">
        <f t="shared" ca="1" si="5"/>
        <v/>
      </c>
      <c r="AN29" s="54" t="str">
        <f t="shared" ca="1" si="5"/>
        <v/>
      </c>
      <c r="AO29" s="54" t="str">
        <f t="shared" ca="1" si="5"/>
        <v/>
      </c>
      <c r="AP29" s="54" t="str">
        <f t="shared" ca="1" si="5"/>
        <v/>
      </c>
      <c r="AQ29" s="54">
        <f t="shared" ca="1" si="3"/>
        <v>0</v>
      </c>
      <c r="AR29" s="54" t="str">
        <f t="shared" ca="1" si="4"/>
        <v/>
      </c>
    </row>
    <row r="30" spans="1:44" x14ac:dyDescent="0.25">
      <c r="A30" s="2">
        <v>28</v>
      </c>
      <c r="B30" s="3" t="str">
        <f t="shared" ca="1" si="0"/>
        <v/>
      </c>
      <c r="C30" s="3" t="str">
        <f t="shared" ca="1" si="0"/>
        <v/>
      </c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54">
        <f ca="1">IFERROR(SUM(INDIRECT(Q$2&amp;"!CP"&amp;ROW())*KKM!$C$17,KKM!$C$18*PAT!D30),"")</f>
        <v>0</v>
      </c>
      <c r="R30" s="54">
        <f ca="1">IFERROR(SUM(INDIRECT(R$2&amp;"!CP"&amp;ROW())*KKM!$C$17,KKM!$C$18*PAT!E30),"")</f>
        <v>0</v>
      </c>
      <c r="S30" s="54">
        <f ca="1">IFERROR(SUM(INDIRECT(S$2&amp;"!CP"&amp;ROW())*KKM!$C$17,KKM!$C$18*PAT!F30),"")</f>
        <v>0</v>
      </c>
      <c r="T30" s="54">
        <f ca="1">IFERROR(SUM(INDIRECT(T$2&amp;"!CP"&amp;ROW())*KKM!$C$17,KKM!$C$18*PAT!G30),"")</f>
        <v>0</v>
      </c>
      <c r="U30" s="54">
        <f ca="1">IFERROR(SUM(INDIRECT(U$2&amp;"!CP"&amp;ROW())*KKM!$C$17,KKM!$C$18*PAT!H30),"")</f>
        <v>0</v>
      </c>
      <c r="V30" s="54">
        <f ca="1">IFERROR(SUM(INDIRECT(V$2&amp;"!CP"&amp;ROW())*KKM!$C$17,KKM!$C$18*PAT!I30),"")</f>
        <v>0</v>
      </c>
      <c r="W30" s="54">
        <f ca="1">IFERROR(SUM(INDIRECT(W$2&amp;"!CP"&amp;ROW())*KKM!$C$17,KKM!$C$18*PAT!J30),"")</f>
        <v>0</v>
      </c>
      <c r="X30" s="54">
        <f ca="1">IFERROR(SUM(INDIRECT(X$2&amp;"!CP"&amp;ROW())*KKM!$C$17,KKM!$C$18*PAT!K30),"")</f>
        <v>0</v>
      </c>
      <c r="Y30" s="54">
        <f ca="1">IFERROR(SUM(INDIRECT(Y$2&amp;"!CP"&amp;ROW())*KKM!$C$17,KKM!$C$18*PAT!L30),"")</f>
        <v>0</v>
      </c>
      <c r="Z30" s="54">
        <f ca="1">IFERROR(SUM(INDIRECT(Z$2&amp;"!CP"&amp;ROW())*KKM!$C$17,KKM!$C$18*PAT!M30),"")</f>
        <v>0</v>
      </c>
      <c r="AA30" s="54">
        <f ca="1">IFERROR(SUM(INDIRECT(AA$2&amp;"!CP"&amp;ROW())*KKM!$C$17,KKM!$C$18*PAT!N30),"")</f>
        <v>0</v>
      </c>
      <c r="AB30" s="54">
        <f ca="1">IFERROR(SUM(INDIRECT(AB$2&amp;"!CP"&amp;ROW())*KKM!$C$17,KKM!$C$18*PAT!O30),"")</f>
        <v>0</v>
      </c>
      <c r="AC30" s="54">
        <f ca="1">IFERROR(SUM(INDIRECT(AC$2&amp;"!CP"&amp;ROW())*KKM!$C$17,KKM!$C$18*PAT!P30),"")</f>
        <v>0</v>
      </c>
      <c r="AD30" s="54" t="str">
        <f t="shared" ca="1" si="5"/>
        <v/>
      </c>
      <c r="AE30" s="54" t="str">
        <f t="shared" ca="1" si="5"/>
        <v/>
      </c>
      <c r="AF30" s="54" t="str">
        <f t="shared" ca="1" si="5"/>
        <v/>
      </c>
      <c r="AG30" s="54" t="str">
        <f t="shared" ca="1" si="5"/>
        <v/>
      </c>
      <c r="AH30" s="54" t="str">
        <f t="shared" ca="1" si="5"/>
        <v/>
      </c>
      <c r="AI30" s="54" t="str">
        <f t="shared" ca="1" si="5"/>
        <v/>
      </c>
      <c r="AJ30" s="54" t="str">
        <f t="shared" ca="1" si="5"/>
        <v/>
      </c>
      <c r="AK30" s="54" t="str">
        <f t="shared" ca="1" si="5"/>
        <v/>
      </c>
      <c r="AL30" s="54" t="str">
        <f t="shared" ca="1" si="5"/>
        <v/>
      </c>
      <c r="AM30" s="54" t="str">
        <f t="shared" ca="1" si="5"/>
        <v/>
      </c>
      <c r="AN30" s="54" t="str">
        <f t="shared" ca="1" si="5"/>
        <v/>
      </c>
      <c r="AO30" s="54" t="str">
        <f t="shared" ca="1" si="5"/>
        <v/>
      </c>
      <c r="AP30" s="54" t="str">
        <f t="shared" ca="1" si="5"/>
        <v/>
      </c>
      <c r="AQ30" s="54">
        <f t="shared" ca="1" si="3"/>
        <v>0</v>
      </c>
      <c r="AR30" s="54" t="str">
        <f t="shared" ca="1" si="4"/>
        <v/>
      </c>
    </row>
    <row r="31" spans="1:44" x14ac:dyDescent="0.25">
      <c r="A31" s="2">
        <v>29</v>
      </c>
      <c r="B31" s="3" t="str">
        <f t="shared" ca="1" si="0"/>
        <v/>
      </c>
      <c r="C31" s="3" t="str">
        <f t="shared" ca="1" si="0"/>
        <v/>
      </c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54">
        <f ca="1">IFERROR(SUM(INDIRECT(Q$2&amp;"!CP"&amp;ROW())*KKM!$C$17,KKM!$C$18*PAT!D31),"")</f>
        <v>0</v>
      </c>
      <c r="R31" s="54">
        <f ca="1">IFERROR(SUM(INDIRECT(R$2&amp;"!CP"&amp;ROW())*KKM!$C$17,KKM!$C$18*PAT!E31),"")</f>
        <v>0</v>
      </c>
      <c r="S31" s="54">
        <f ca="1">IFERROR(SUM(INDIRECT(S$2&amp;"!CP"&amp;ROW())*KKM!$C$17,KKM!$C$18*PAT!F31),"")</f>
        <v>0</v>
      </c>
      <c r="T31" s="54">
        <f ca="1">IFERROR(SUM(INDIRECT(T$2&amp;"!CP"&amp;ROW())*KKM!$C$17,KKM!$C$18*PAT!G31),"")</f>
        <v>0</v>
      </c>
      <c r="U31" s="54">
        <f ca="1">IFERROR(SUM(INDIRECT(U$2&amp;"!CP"&amp;ROW())*KKM!$C$17,KKM!$C$18*PAT!H31),"")</f>
        <v>0</v>
      </c>
      <c r="V31" s="54">
        <f ca="1">IFERROR(SUM(INDIRECT(V$2&amp;"!CP"&amp;ROW())*KKM!$C$17,KKM!$C$18*PAT!I31),"")</f>
        <v>0</v>
      </c>
      <c r="W31" s="54">
        <f ca="1">IFERROR(SUM(INDIRECT(W$2&amp;"!CP"&amp;ROW())*KKM!$C$17,KKM!$C$18*PAT!J31),"")</f>
        <v>0</v>
      </c>
      <c r="X31" s="54">
        <f ca="1">IFERROR(SUM(INDIRECT(X$2&amp;"!CP"&amp;ROW())*KKM!$C$17,KKM!$C$18*PAT!K31),"")</f>
        <v>0</v>
      </c>
      <c r="Y31" s="54">
        <f ca="1">IFERROR(SUM(INDIRECT(Y$2&amp;"!CP"&amp;ROW())*KKM!$C$17,KKM!$C$18*PAT!L31),"")</f>
        <v>0</v>
      </c>
      <c r="Z31" s="54">
        <f ca="1">IFERROR(SUM(INDIRECT(Z$2&amp;"!CP"&amp;ROW())*KKM!$C$17,KKM!$C$18*PAT!M31),"")</f>
        <v>0</v>
      </c>
      <c r="AA31" s="54">
        <f ca="1">IFERROR(SUM(INDIRECT(AA$2&amp;"!CP"&amp;ROW())*KKM!$C$17,KKM!$C$18*PAT!N31),"")</f>
        <v>0</v>
      </c>
      <c r="AB31" s="54">
        <f ca="1">IFERROR(SUM(INDIRECT(AB$2&amp;"!CP"&amp;ROW())*KKM!$C$17,KKM!$C$18*PAT!O31),"")</f>
        <v>0</v>
      </c>
      <c r="AC31" s="54">
        <f ca="1">IFERROR(SUM(INDIRECT(AC$2&amp;"!CP"&amp;ROW())*KKM!$C$17,KKM!$C$18*PAT!P31),"")</f>
        <v>0</v>
      </c>
      <c r="AD31" s="54" t="str">
        <f t="shared" ca="1" si="5"/>
        <v/>
      </c>
      <c r="AE31" s="54" t="str">
        <f t="shared" ca="1" si="5"/>
        <v/>
      </c>
      <c r="AF31" s="54" t="str">
        <f t="shared" ca="1" si="5"/>
        <v/>
      </c>
      <c r="AG31" s="54" t="str">
        <f t="shared" ca="1" si="5"/>
        <v/>
      </c>
      <c r="AH31" s="54" t="str">
        <f t="shared" ca="1" si="5"/>
        <v/>
      </c>
      <c r="AI31" s="54" t="str">
        <f t="shared" ca="1" si="5"/>
        <v/>
      </c>
      <c r="AJ31" s="54" t="str">
        <f t="shared" ca="1" si="5"/>
        <v/>
      </c>
      <c r="AK31" s="54" t="str">
        <f t="shared" ca="1" si="5"/>
        <v/>
      </c>
      <c r="AL31" s="54" t="str">
        <f t="shared" ca="1" si="5"/>
        <v/>
      </c>
      <c r="AM31" s="54" t="str">
        <f t="shared" ca="1" si="5"/>
        <v/>
      </c>
      <c r="AN31" s="54" t="str">
        <f t="shared" ca="1" si="5"/>
        <v/>
      </c>
      <c r="AO31" s="54" t="str">
        <f t="shared" ca="1" si="5"/>
        <v/>
      </c>
      <c r="AP31" s="54" t="str">
        <f t="shared" ca="1" si="5"/>
        <v/>
      </c>
      <c r="AQ31" s="54">
        <f t="shared" ca="1" si="3"/>
        <v>0</v>
      </c>
      <c r="AR31" s="54" t="str">
        <f t="shared" ca="1" si="4"/>
        <v/>
      </c>
    </row>
    <row r="32" spans="1:44" x14ac:dyDescent="0.25">
      <c r="A32" s="2">
        <v>30</v>
      </c>
      <c r="B32" s="3" t="str">
        <f t="shared" ca="1" si="0"/>
        <v/>
      </c>
      <c r="C32" s="3" t="str">
        <f t="shared" ca="1" si="0"/>
        <v/>
      </c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54">
        <f ca="1">IFERROR(SUM(INDIRECT(Q$2&amp;"!CP"&amp;ROW())*KKM!$C$17,KKM!$C$18*PAT!D32),"")</f>
        <v>0</v>
      </c>
      <c r="R32" s="54">
        <f ca="1">IFERROR(SUM(INDIRECT(R$2&amp;"!CP"&amp;ROW())*KKM!$C$17,KKM!$C$18*PAT!E32),"")</f>
        <v>0</v>
      </c>
      <c r="S32" s="54">
        <f ca="1">IFERROR(SUM(INDIRECT(S$2&amp;"!CP"&amp;ROW())*KKM!$C$17,KKM!$C$18*PAT!F32),"")</f>
        <v>0</v>
      </c>
      <c r="T32" s="54">
        <f ca="1">IFERROR(SUM(INDIRECT(T$2&amp;"!CP"&amp;ROW())*KKM!$C$17,KKM!$C$18*PAT!G32),"")</f>
        <v>0</v>
      </c>
      <c r="U32" s="54">
        <f ca="1">IFERROR(SUM(INDIRECT(U$2&amp;"!CP"&amp;ROW())*KKM!$C$17,KKM!$C$18*PAT!H32),"")</f>
        <v>0</v>
      </c>
      <c r="V32" s="54">
        <f ca="1">IFERROR(SUM(INDIRECT(V$2&amp;"!CP"&amp;ROW())*KKM!$C$17,KKM!$C$18*PAT!I32),"")</f>
        <v>0</v>
      </c>
      <c r="W32" s="54">
        <f ca="1">IFERROR(SUM(INDIRECT(W$2&amp;"!CP"&amp;ROW())*KKM!$C$17,KKM!$C$18*PAT!J32),"")</f>
        <v>0</v>
      </c>
      <c r="X32" s="54">
        <f ca="1">IFERROR(SUM(INDIRECT(X$2&amp;"!CP"&amp;ROW())*KKM!$C$17,KKM!$C$18*PAT!K32),"")</f>
        <v>0</v>
      </c>
      <c r="Y32" s="54">
        <f ca="1">IFERROR(SUM(INDIRECT(Y$2&amp;"!CP"&amp;ROW())*KKM!$C$17,KKM!$C$18*PAT!L32),"")</f>
        <v>0</v>
      </c>
      <c r="Z32" s="54">
        <f ca="1">IFERROR(SUM(INDIRECT(Z$2&amp;"!CP"&amp;ROW())*KKM!$C$17,KKM!$C$18*PAT!M32),"")</f>
        <v>0</v>
      </c>
      <c r="AA32" s="54">
        <f ca="1">IFERROR(SUM(INDIRECT(AA$2&amp;"!CP"&amp;ROW())*KKM!$C$17,KKM!$C$18*PAT!N32),"")</f>
        <v>0</v>
      </c>
      <c r="AB32" s="54">
        <f ca="1">IFERROR(SUM(INDIRECT(AB$2&amp;"!CP"&amp;ROW())*KKM!$C$17,KKM!$C$18*PAT!O32),"")</f>
        <v>0</v>
      </c>
      <c r="AC32" s="54">
        <f ca="1">IFERROR(SUM(INDIRECT(AC$2&amp;"!CP"&amp;ROW())*KKM!$C$17,KKM!$C$18*PAT!P32),"")</f>
        <v>0</v>
      </c>
      <c r="AD32" s="54" t="str">
        <f t="shared" ca="1" si="5"/>
        <v/>
      </c>
      <c r="AE32" s="54" t="str">
        <f t="shared" ca="1" si="5"/>
        <v/>
      </c>
      <c r="AF32" s="54" t="str">
        <f t="shared" ca="1" si="5"/>
        <v/>
      </c>
      <c r="AG32" s="54" t="str">
        <f t="shared" ca="1" si="5"/>
        <v/>
      </c>
      <c r="AH32" s="54" t="str">
        <f t="shared" ca="1" si="5"/>
        <v/>
      </c>
      <c r="AI32" s="54" t="str">
        <f t="shared" ca="1" si="5"/>
        <v/>
      </c>
      <c r="AJ32" s="54" t="str">
        <f t="shared" ca="1" si="5"/>
        <v/>
      </c>
      <c r="AK32" s="54" t="str">
        <f t="shared" ca="1" si="5"/>
        <v/>
      </c>
      <c r="AL32" s="54" t="str">
        <f t="shared" ca="1" si="5"/>
        <v/>
      </c>
      <c r="AM32" s="54" t="str">
        <f t="shared" ca="1" si="5"/>
        <v/>
      </c>
      <c r="AN32" s="54" t="str">
        <f t="shared" ca="1" si="5"/>
        <v/>
      </c>
      <c r="AO32" s="54" t="str">
        <f t="shared" ca="1" si="5"/>
        <v/>
      </c>
      <c r="AP32" s="54" t="str">
        <f t="shared" ca="1" si="5"/>
        <v/>
      </c>
      <c r="AQ32" s="54">
        <f t="shared" ca="1" si="3"/>
        <v>0</v>
      </c>
      <c r="AR32" s="54" t="str">
        <f t="shared" ca="1" si="4"/>
        <v/>
      </c>
    </row>
  </sheetData>
  <sheetProtection password="C036" sheet="1" objects="1" scenarios="1"/>
  <mergeCells count="6">
    <mergeCell ref="AD1:AP1"/>
    <mergeCell ref="A1:A2"/>
    <mergeCell ref="B1:B2"/>
    <mergeCell ref="C1:C2"/>
    <mergeCell ref="D1:P1"/>
    <mergeCell ref="Q1:AC1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G32"/>
  <sheetViews>
    <sheetView topLeftCell="H1" workbookViewId="0">
      <selection activeCell="F20" sqref="F20"/>
    </sheetView>
  </sheetViews>
  <sheetFormatPr defaultRowHeight="15" x14ac:dyDescent="0.25"/>
  <cols>
    <col min="1" max="1" width="8.7109375" style="57" customWidth="1"/>
    <col min="2" max="2" width="17.5703125" style="57" customWidth="1"/>
    <col min="3" max="3" width="15.140625" style="57" bestFit="1" customWidth="1"/>
    <col min="4" max="4" width="25" style="57" customWidth="1"/>
    <col min="5" max="5" width="24.85546875" style="57" customWidth="1"/>
    <col min="6" max="6" width="25" style="57" customWidth="1"/>
    <col min="7" max="7" width="24.85546875" style="57" customWidth="1"/>
    <col min="8" max="16384" width="9.140625" style="57"/>
  </cols>
  <sheetData>
    <row r="1" spans="1:7" x14ac:dyDescent="0.25">
      <c r="A1" s="171" t="s">
        <v>69</v>
      </c>
      <c r="B1" s="171"/>
      <c r="C1" s="171"/>
      <c r="D1" s="171"/>
      <c r="E1" s="171"/>
    </row>
    <row r="2" spans="1:7" ht="15.75" thickBot="1" x14ac:dyDescent="0.3">
      <c r="A2" s="58" t="s">
        <v>0</v>
      </c>
      <c r="B2" s="59" t="s">
        <v>70</v>
      </c>
      <c r="C2" s="59" t="s">
        <v>2</v>
      </c>
      <c r="D2" s="60" t="s">
        <v>71</v>
      </c>
      <c r="E2" s="59" t="s">
        <v>72</v>
      </c>
      <c r="F2" s="60" t="s">
        <v>73</v>
      </c>
      <c r="G2" s="59" t="s">
        <v>72</v>
      </c>
    </row>
    <row r="3" spans="1:7" ht="15.75" thickTop="1" x14ac:dyDescent="0.25">
      <c r="A3" s="61">
        <v>1</v>
      </c>
      <c r="B3" s="146" t="str">
        <f t="shared" ref="B3:C32" ca="1" si="0">IFERROR(INDEX(Data_Siswa,ROW(A1),COLUMN(A3)),"")</f>
        <v>AHMAD FARIZI</v>
      </c>
      <c r="C3" s="146" t="str">
        <f t="shared" ca="1" si="0"/>
        <v>0087736464</v>
      </c>
      <c r="D3" s="62" t="s">
        <v>269</v>
      </c>
      <c r="E3" s="62" t="s">
        <v>270</v>
      </c>
      <c r="F3" s="62" t="s">
        <v>269</v>
      </c>
      <c r="G3" s="62" t="s">
        <v>271</v>
      </c>
    </row>
    <row r="4" spans="1:7" x14ac:dyDescent="0.25">
      <c r="A4" s="63">
        <v>2</v>
      </c>
      <c r="B4" s="146" t="str">
        <f t="shared" ca="1" si="0"/>
        <v>ALI BIKRIH</v>
      </c>
      <c r="C4" s="146" t="str">
        <f t="shared" ca="1" si="0"/>
        <v>0096718446</v>
      </c>
      <c r="D4" s="64" t="s">
        <v>269</v>
      </c>
      <c r="E4" s="64" t="s">
        <v>270</v>
      </c>
      <c r="F4" s="64" t="s">
        <v>269</v>
      </c>
      <c r="G4" s="64" t="s">
        <v>271</v>
      </c>
    </row>
    <row r="5" spans="1:7" x14ac:dyDescent="0.25">
      <c r="A5" s="63">
        <v>3</v>
      </c>
      <c r="B5" s="146" t="str">
        <f t="shared" ca="1" si="0"/>
        <v>ANIES KALEELA</v>
      </c>
      <c r="C5" s="146" t="str">
        <f t="shared" ca="1" si="0"/>
        <v>0084872709</v>
      </c>
      <c r="D5" s="64" t="s">
        <v>269</v>
      </c>
      <c r="E5" s="64" t="s">
        <v>270</v>
      </c>
      <c r="F5" s="64" t="s">
        <v>269</v>
      </c>
      <c r="G5" s="64" t="s">
        <v>271</v>
      </c>
    </row>
    <row r="6" spans="1:7" x14ac:dyDescent="0.25">
      <c r="A6" s="63">
        <v>4</v>
      </c>
      <c r="B6" s="146" t="str">
        <f t="shared" ca="1" si="0"/>
        <v>DEDI</v>
      </c>
      <c r="C6" s="146" t="str">
        <f t="shared" ca="1" si="0"/>
        <v>0077915208</v>
      </c>
      <c r="D6" s="64" t="s">
        <v>269</v>
      </c>
      <c r="E6" s="64" t="s">
        <v>270</v>
      </c>
      <c r="F6" s="64" t="s">
        <v>269</v>
      </c>
      <c r="G6" s="64" t="s">
        <v>271</v>
      </c>
    </row>
    <row r="7" spans="1:7" x14ac:dyDescent="0.25">
      <c r="A7" s="63">
        <v>5</v>
      </c>
      <c r="B7" s="146" t="str">
        <f t="shared" ca="1" si="0"/>
        <v>DESWITA MAHARANI</v>
      </c>
      <c r="C7" s="146" t="str">
        <f t="shared" ca="1" si="0"/>
        <v>0093819661</v>
      </c>
      <c r="D7" s="64" t="s">
        <v>269</v>
      </c>
      <c r="E7" s="64" t="s">
        <v>270</v>
      </c>
      <c r="F7" s="64" t="s">
        <v>269</v>
      </c>
      <c r="G7" s="64" t="s">
        <v>271</v>
      </c>
    </row>
    <row r="8" spans="1:7" x14ac:dyDescent="0.25">
      <c r="A8" s="63">
        <v>6</v>
      </c>
      <c r="B8" s="146" t="str">
        <f t="shared" ca="1" si="0"/>
        <v>DIMAZ RADITHYA SHARIQUE</v>
      </c>
      <c r="C8" s="146" t="str">
        <f t="shared" ca="1" si="0"/>
        <v>0091258806</v>
      </c>
      <c r="D8" s="64" t="s">
        <v>269</v>
      </c>
      <c r="E8" s="64" t="s">
        <v>270</v>
      </c>
      <c r="F8" s="64" t="s">
        <v>269</v>
      </c>
      <c r="G8" s="64" t="s">
        <v>271</v>
      </c>
    </row>
    <row r="9" spans="1:7" x14ac:dyDescent="0.25">
      <c r="A9" s="63">
        <v>7</v>
      </c>
      <c r="B9" s="146" t="str">
        <f t="shared" ca="1" si="0"/>
        <v>DONI TATA</v>
      </c>
      <c r="C9" s="146" t="str">
        <f t="shared" ca="1" si="0"/>
        <v>0073283695</v>
      </c>
      <c r="D9" s="64" t="s">
        <v>269</v>
      </c>
      <c r="E9" s="64" t="s">
        <v>270</v>
      </c>
      <c r="F9" s="64" t="s">
        <v>269</v>
      </c>
      <c r="G9" s="64" t="s">
        <v>271</v>
      </c>
    </row>
    <row r="10" spans="1:7" x14ac:dyDescent="0.25">
      <c r="A10" s="63">
        <v>8</v>
      </c>
      <c r="B10" s="146" t="str">
        <f t="shared" ca="1" si="0"/>
        <v>HAYKAL ZAQUAN</v>
      </c>
      <c r="C10" s="146" t="str">
        <f t="shared" ca="1" si="0"/>
        <v>0085416711</v>
      </c>
      <c r="D10" s="64" t="s">
        <v>269</v>
      </c>
      <c r="E10" s="64" t="s">
        <v>270</v>
      </c>
      <c r="F10" s="64" t="s">
        <v>269</v>
      </c>
      <c r="G10" s="64" t="s">
        <v>271</v>
      </c>
    </row>
    <row r="11" spans="1:7" x14ac:dyDescent="0.25">
      <c r="A11" s="63">
        <v>9</v>
      </c>
      <c r="B11" s="146" t="str">
        <f t="shared" ca="1" si="0"/>
        <v>LAILATUL ULYA MAULIDIA</v>
      </c>
      <c r="C11" s="146" t="str">
        <f t="shared" ca="1" si="0"/>
        <v>0093750930</v>
      </c>
      <c r="D11" s="64" t="s">
        <v>269</v>
      </c>
      <c r="E11" s="64" t="s">
        <v>270</v>
      </c>
      <c r="F11" s="64" t="s">
        <v>269</v>
      </c>
      <c r="G11" s="64" t="s">
        <v>271</v>
      </c>
    </row>
    <row r="12" spans="1:7" x14ac:dyDescent="0.25">
      <c r="A12" s="63">
        <v>10</v>
      </c>
      <c r="B12" s="146" t="str">
        <f t="shared" ca="1" si="0"/>
        <v>M. ANDI PRAYOGA</v>
      </c>
      <c r="C12" s="146" t="str">
        <f t="shared" ca="1" si="0"/>
        <v>0083148349</v>
      </c>
      <c r="D12" s="64" t="s">
        <v>269</v>
      </c>
      <c r="E12" s="64" t="s">
        <v>270</v>
      </c>
      <c r="F12" s="64" t="s">
        <v>269</v>
      </c>
      <c r="G12" s="64" t="s">
        <v>271</v>
      </c>
    </row>
    <row r="13" spans="1:7" x14ac:dyDescent="0.25">
      <c r="A13" s="63">
        <v>11</v>
      </c>
      <c r="B13" s="146" t="str">
        <f t="shared" ca="1" si="0"/>
        <v>MILIANA</v>
      </c>
      <c r="C13" s="146" t="str">
        <f t="shared" ca="1" si="0"/>
        <v>0091954462</v>
      </c>
      <c r="D13" s="64" t="s">
        <v>269</v>
      </c>
      <c r="E13" s="64" t="s">
        <v>270</v>
      </c>
      <c r="F13" s="64" t="s">
        <v>269</v>
      </c>
      <c r="G13" s="64" t="s">
        <v>271</v>
      </c>
    </row>
    <row r="14" spans="1:7" x14ac:dyDescent="0.25">
      <c r="A14" s="63">
        <v>12</v>
      </c>
      <c r="B14" s="146" t="str">
        <f t="shared" ca="1" si="0"/>
        <v>MUHAMMAD HAFIS</v>
      </c>
      <c r="C14" s="146" t="str">
        <f t="shared" ca="1" si="0"/>
        <v>0086427247</v>
      </c>
      <c r="D14" s="64" t="s">
        <v>269</v>
      </c>
      <c r="E14" s="64" t="s">
        <v>270</v>
      </c>
      <c r="F14" s="64" t="s">
        <v>269</v>
      </c>
      <c r="G14" s="64" t="s">
        <v>271</v>
      </c>
    </row>
    <row r="15" spans="1:7" x14ac:dyDescent="0.25">
      <c r="A15" s="63">
        <v>13</v>
      </c>
      <c r="B15" s="146" t="str">
        <f t="shared" ca="1" si="0"/>
        <v>MUHAMMAD NIZAM</v>
      </c>
      <c r="C15" s="146" t="str">
        <f t="shared" ca="1" si="0"/>
        <v>0072115185</v>
      </c>
      <c r="D15" s="64" t="s">
        <v>269</v>
      </c>
      <c r="E15" s="64" t="s">
        <v>270</v>
      </c>
      <c r="F15" s="64" t="s">
        <v>269</v>
      </c>
      <c r="G15" s="64" t="s">
        <v>271</v>
      </c>
    </row>
    <row r="16" spans="1:7" x14ac:dyDescent="0.25">
      <c r="A16" s="63">
        <v>14</v>
      </c>
      <c r="B16" s="146" t="str">
        <f t="shared" ca="1" si="0"/>
        <v>MUHAMMAD RAMADANI</v>
      </c>
      <c r="C16" s="146" t="str">
        <f t="shared" ca="1" si="0"/>
        <v>0071550749</v>
      </c>
      <c r="D16" s="64" t="s">
        <v>269</v>
      </c>
      <c r="E16" s="64" t="s">
        <v>270</v>
      </c>
      <c r="F16" s="64" t="s">
        <v>269</v>
      </c>
      <c r="G16" s="64" t="s">
        <v>271</v>
      </c>
    </row>
    <row r="17" spans="1:7" x14ac:dyDescent="0.25">
      <c r="A17" s="63">
        <v>15</v>
      </c>
      <c r="B17" s="146" t="str">
        <f t="shared" ca="1" si="0"/>
        <v>MUHAMMAD REVALISA AKBAR</v>
      </c>
      <c r="C17" s="146" t="str">
        <f t="shared" ca="1" si="0"/>
        <v>0087069179</v>
      </c>
      <c r="D17" s="64" t="s">
        <v>269</v>
      </c>
      <c r="E17" s="64" t="s">
        <v>270</v>
      </c>
      <c r="F17" s="64" t="s">
        <v>269</v>
      </c>
      <c r="G17" s="64" t="s">
        <v>271</v>
      </c>
    </row>
    <row r="18" spans="1:7" x14ac:dyDescent="0.25">
      <c r="A18" s="63">
        <v>16</v>
      </c>
      <c r="B18" s="146" t="str">
        <f t="shared" ca="1" si="0"/>
        <v>MUHAMMAD ROZI</v>
      </c>
      <c r="C18" s="146" t="str">
        <f t="shared" ca="1" si="0"/>
        <v>0078857610</v>
      </c>
      <c r="D18" s="64" t="s">
        <v>269</v>
      </c>
      <c r="E18" s="64" t="s">
        <v>270</v>
      </c>
      <c r="F18" s="64" t="s">
        <v>269</v>
      </c>
      <c r="G18" s="64" t="s">
        <v>271</v>
      </c>
    </row>
    <row r="19" spans="1:7" x14ac:dyDescent="0.25">
      <c r="A19" s="63">
        <v>17</v>
      </c>
      <c r="B19" s="146" t="str">
        <f t="shared" ca="1" si="0"/>
        <v>MUHAMMAD SUKRON</v>
      </c>
      <c r="C19" s="146" t="str">
        <f t="shared" ca="1" si="0"/>
        <v>0073337501</v>
      </c>
      <c r="D19" s="64" t="s">
        <v>269</v>
      </c>
      <c r="E19" s="64" t="s">
        <v>270</v>
      </c>
      <c r="F19" s="64" t="s">
        <v>269</v>
      </c>
      <c r="G19" s="64" t="s">
        <v>271</v>
      </c>
    </row>
    <row r="20" spans="1:7" x14ac:dyDescent="0.25">
      <c r="A20" s="63">
        <v>18</v>
      </c>
      <c r="B20" s="146" t="str">
        <f t="shared" ca="1" si="0"/>
        <v>NADIVA</v>
      </c>
      <c r="C20" s="146" t="str">
        <f t="shared" ca="1" si="0"/>
        <v>0084028635</v>
      </c>
      <c r="D20" s="64" t="s">
        <v>269</v>
      </c>
      <c r="E20" s="64" t="s">
        <v>270</v>
      </c>
      <c r="F20" s="64" t="s">
        <v>269</v>
      </c>
      <c r="G20" s="64" t="s">
        <v>271</v>
      </c>
    </row>
    <row r="21" spans="1:7" x14ac:dyDescent="0.25">
      <c r="A21" s="63">
        <v>19</v>
      </c>
      <c r="B21" s="146" t="str">
        <f t="shared" ca="1" si="0"/>
        <v>NURAINI</v>
      </c>
      <c r="C21" s="146" t="str">
        <f t="shared" ca="1" si="0"/>
        <v>0071301693</v>
      </c>
      <c r="D21" s="64" t="s">
        <v>269</v>
      </c>
      <c r="E21" s="64" t="s">
        <v>270</v>
      </c>
      <c r="F21" s="64" t="s">
        <v>269</v>
      </c>
      <c r="G21" s="64" t="s">
        <v>271</v>
      </c>
    </row>
    <row r="22" spans="1:7" x14ac:dyDescent="0.25">
      <c r="A22" s="63">
        <v>20</v>
      </c>
      <c r="B22" s="146" t="str">
        <f t="shared" ca="1" si="0"/>
        <v>NURUL KAMILA</v>
      </c>
      <c r="C22" s="146" t="str">
        <f t="shared" ca="1" si="0"/>
        <v>0086950510</v>
      </c>
      <c r="D22" s="64" t="s">
        <v>269</v>
      </c>
      <c r="E22" s="64" t="s">
        <v>270</v>
      </c>
      <c r="F22" s="64" t="s">
        <v>269</v>
      </c>
      <c r="G22" s="64" t="s">
        <v>271</v>
      </c>
    </row>
    <row r="23" spans="1:7" x14ac:dyDescent="0.25">
      <c r="A23" s="63">
        <v>21</v>
      </c>
      <c r="B23" s="146" t="str">
        <f t="shared" ca="1" si="0"/>
        <v>NURUL NATASYA</v>
      </c>
      <c r="C23" s="146" t="str">
        <f t="shared" ca="1" si="0"/>
        <v>0093001597</v>
      </c>
      <c r="D23" s="64" t="s">
        <v>269</v>
      </c>
      <c r="E23" s="64" t="s">
        <v>270</v>
      </c>
      <c r="F23" s="64" t="s">
        <v>269</v>
      </c>
      <c r="G23" s="64" t="s">
        <v>271</v>
      </c>
    </row>
    <row r="24" spans="1:7" x14ac:dyDescent="0.25">
      <c r="A24" s="63">
        <v>22</v>
      </c>
      <c r="B24" s="146" t="str">
        <f t="shared" ca="1" si="0"/>
        <v>RONI ANDIKA</v>
      </c>
      <c r="C24" s="146" t="str">
        <f t="shared" ca="1" si="0"/>
        <v>0083565802</v>
      </c>
      <c r="D24" s="64" t="s">
        <v>269</v>
      </c>
      <c r="E24" s="64" t="s">
        <v>270</v>
      </c>
      <c r="F24" s="64" t="s">
        <v>269</v>
      </c>
      <c r="G24" s="64" t="s">
        <v>271</v>
      </c>
    </row>
    <row r="25" spans="1:7" x14ac:dyDescent="0.25">
      <c r="A25" s="63">
        <v>23</v>
      </c>
      <c r="B25" s="146" t="str">
        <f t="shared" ca="1" si="0"/>
        <v>SAIDUL SYA'BAN</v>
      </c>
      <c r="C25" s="146" t="str">
        <f t="shared" ca="1" si="0"/>
        <v>0074839126</v>
      </c>
      <c r="D25" s="64" t="s">
        <v>269</v>
      </c>
      <c r="E25" s="64" t="s">
        <v>270</v>
      </c>
      <c r="F25" s="64" t="s">
        <v>269</v>
      </c>
      <c r="G25" s="64" t="s">
        <v>271</v>
      </c>
    </row>
    <row r="26" spans="1:7" x14ac:dyDescent="0.25">
      <c r="A26" s="63">
        <v>24</v>
      </c>
      <c r="B26" s="146" t="str">
        <f t="shared" ca="1" si="0"/>
        <v>SYAHIRA ANEILA AZRA</v>
      </c>
      <c r="C26" s="146" t="str">
        <f t="shared" ca="1" si="0"/>
        <v>0083954090</v>
      </c>
      <c r="D26" s="64" t="s">
        <v>269</v>
      </c>
      <c r="E26" s="64" t="s">
        <v>270</v>
      </c>
      <c r="F26" s="64" t="s">
        <v>269</v>
      </c>
      <c r="G26" s="64" t="s">
        <v>271</v>
      </c>
    </row>
    <row r="27" spans="1:7" x14ac:dyDescent="0.25">
      <c r="A27" s="63">
        <v>25</v>
      </c>
      <c r="B27" s="146" t="str">
        <f t="shared" ca="1" si="0"/>
        <v>UMSIYEH</v>
      </c>
      <c r="C27" s="146" t="str">
        <f t="shared" ca="1" si="0"/>
        <v>0071939466</v>
      </c>
      <c r="D27" s="64" t="s">
        <v>269</v>
      </c>
      <c r="E27" s="64" t="s">
        <v>270</v>
      </c>
      <c r="F27" s="64" t="s">
        <v>269</v>
      </c>
      <c r="G27" s="64" t="s">
        <v>271</v>
      </c>
    </row>
    <row r="28" spans="1:7" x14ac:dyDescent="0.25">
      <c r="A28" s="63">
        <v>26</v>
      </c>
      <c r="B28" s="146" t="str">
        <f t="shared" ca="1" si="0"/>
        <v>YAMAN</v>
      </c>
      <c r="C28" s="146" t="str">
        <f t="shared" ca="1" si="0"/>
        <v>0079075710</v>
      </c>
      <c r="D28" s="64"/>
      <c r="E28" s="64"/>
      <c r="F28" s="64"/>
      <c r="G28" s="64"/>
    </row>
    <row r="29" spans="1:7" x14ac:dyDescent="0.25">
      <c r="A29" s="63">
        <v>27</v>
      </c>
      <c r="B29" s="146" t="str">
        <f t="shared" ca="1" si="0"/>
        <v/>
      </c>
      <c r="C29" s="146" t="str">
        <f t="shared" ca="1" si="0"/>
        <v/>
      </c>
      <c r="D29" s="64"/>
      <c r="E29" s="64"/>
      <c r="F29" s="64"/>
      <c r="G29" s="64"/>
    </row>
    <row r="30" spans="1:7" x14ac:dyDescent="0.25">
      <c r="A30" s="63">
        <v>28</v>
      </c>
      <c r="B30" s="146" t="str">
        <f t="shared" ca="1" si="0"/>
        <v/>
      </c>
      <c r="C30" s="146" t="str">
        <f t="shared" ca="1" si="0"/>
        <v/>
      </c>
      <c r="D30" s="64"/>
      <c r="E30" s="64"/>
      <c r="F30" s="64"/>
      <c r="G30" s="64"/>
    </row>
    <row r="31" spans="1:7" x14ac:dyDescent="0.25">
      <c r="A31" s="63">
        <v>29</v>
      </c>
      <c r="B31" s="146" t="str">
        <f t="shared" ca="1" si="0"/>
        <v/>
      </c>
      <c r="C31" s="146" t="str">
        <f t="shared" ca="1" si="0"/>
        <v/>
      </c>
      <c r="D31" s="64"/>
      <c r="E31" s="64"/>
      <c r="F31" s="64"/>
      <c r="G31" s="64"/>
    </row>
    <row r="32" spans="1:7" x14ac:dyDescent="0.25">
      <c r="A32" s="63">
        <v>30</v>
      </c>
      <c r="B32" s="146" t="str">
        <f t="shared" ca="1" si="0"/>
        <v/>
      </c>
      <c r="C32" s="146" t="str">
        <f t="shared" ca="1" si="0"/>
        <v/>
      </c>
    </row>
  </sheetData>
  <sheetProtection password="C036" sheet="1" objects="1" scenarios="1"/>
  <mergeCells count="1">
    <mergeCell ref="A1:E1"/>
  </mergeCells>
  <dataValidations count="2">
    <dataValidation allowBlank="1" showInputMessage="1" showErrorMessage="1" promptTitle="Info" prompt="Wajib Isi Deskripsi_x000a_^_^" sqref="E3:E31 G3:G31"/>
    <dataValidation type="list" allowBlank="1" showInputMessage="1" showErrorMessage="1" promptTitle="Info" prompt="Pilih sesuai list yang disediakan ^_^" sqref="D3:D31 F3:F31">
      <formula1>"--Predikat--,Sangat Baik,Baik,Cukup,Kurang"</formula1>
    </dataValidation>
  </dataValidation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L32"/>
  <sheetViews>
    <sheetView topLeftCell="C1" workbookViewId="0">
      <selection activeCell="F20" sqref="F20"/>
    </sheetView>
  </sheetViews>
  <sheetFormatPr defaultRowHeight="15" x14ac:dyDescent="0.25"/>
  <cols>
    <col min="1" max="1" width="8.7109375" style="57" customWidth="1"/>
    <col min="2" max="2" width="26.42578125" style="57" bestFit="1" customWidth="1"/>
    <col min="3" max="3" width="16.140625" style="57" bestFit="1" customWidth="1"/>
    <col min="4" max="4" width="17.7109375" style="57" customWidth="1"/>
    <col min="5" max="5" width="9.140625" style="57"/>
    <col min="6" max="6" width="24.85546875" style="57" customWidth="1"/>
    <col min="7" max="7" width="17.7109375" style="57" customWidth="1"/>
    <col min="8" max="8" width="9.140625" style="57"/>
    <col min="9" max="9" width="24.85546875" style="57" customWidth="1"/>
    <col min="10" max="10" width="17.7109375" style="57" customWidth="1"/>
    <col min="11" max="11" width="9.140625" style="57"/>
    <col min="12" max="12" width="24.85546875" style="57" customWidth="1"/>
    <col min="13" max="16384" width="9.140625" style="57"/>
  </cols>
  <sheetData>
    <row r="1" spans="1:12" x14ac:dyDescent="0.25">
      <c r="A1" s="171" t="s">
        <v>74</v>
      </c>
      <c r="B1" s="171"/>
      <c r="C1" s="171"/>
      <c r="D1" s="171"/>
    </row>
    <row r="2" spans="1:12" ht="15.75" thickBot="1" x14ac:dyDescent="0.3">
      <c r="A2" s="58" t="s">
        <v>0</v>
      </c>
      <c r="B2" s="59" t="s">
        <v>70</v>
      </c>
      <c r="C2" s="59" t="s">
        <v>2</v>
      </c>
      <c r="D2" s="59" t="s">
        <v>75</v>
      </c>
      <c r="E2" s="59" t="s">
        <v>29</v>
      </c>
      <c r="F2" s="59" t="s">
        <v>72</v>
      </c>
      <c r="G2" s="59" t="s">
        <v>76</v>
      </c>
      <c r="H2" s="59" t="s">
        <v>29</v>
      </c>
      <c r="I2" s="59" t="s">
        <v>72</v>
      </c>
      <c r="J2" s="59" t="s">
        <v>77</v>
      </c>
      <c r="K2" s="59" t="s">
        <v>29</v>
      </c>
      <c r="L2" s="59" t="s">
        <v>72</v>
      </c>
    </row>
    <row r="3" spans="1:12" ht="15.75" thickTop="1" x14ac:dyDescent="0.25">
      <c r="A3" s="61">
        <v>1</v>
      </c>
      <c r="B3" s="146" t="str">
        <f t="shared" ref="B3:C32" ca="1" si="0">IFERROR(INDEX(Data_Siswa,ROW(A1),COLUMN(A3)),"")</f>
        <v>AHMAD FARIZI</v>
      </c>
      <c r="C3" s="146" t="str">
        <f t="shared" ca="1" si="0"/>
        <v>0087736464</v>
      </c>
      <c r="D3" s="62"/>
      <c r="E3" s="62"/>
      <c r="F3" s="62"/>
      <c r="G3" s="62"/>
      <c r="H3" s="62"/>
      <c r="I3" s="62"/>
      <c r="J3" s="62"/>
      <c r="K3" s="62"/>
      <c r="L3" s="62"/>
    </row>
    <row r="4" spans="1:12" x14ac:dyDescent="0.25">
      <c r="A4" s="63">
        <v>2</v>
      </c>
      <c r="B4" s="146" t="str">
        <f t="shared" ca="1" si="0"/>
        <v>ALI BIKRIH</v>
      </c>
      <c r="C4" s="146" t="str">
        <f t="shared" ca="1" si="0"/>
        <v>0096718446</v>
      </c>
      <c r="D4" s="64"/>
      <c r="E4" s="64"/>
      <c r="F4" s="64"/>
      <c r="G4" s="64"/>
      <c r="H4" s="64"/>
      <c r="I4" s="64"/>
      <c r="J4" s="64"/>
      <c r="K4" s="64"/>
      <c r="L4" s="64"/>
    </row>
    <row r="5" spans="1:12" x14ac:dyDescent="0.25">
      <c r="A5" s="63">
        <v>3</v>
      </c>
      <c r="B5" s="146" t="str">
        <f t="shared" ca="1" si="0"/>
        <v>ANIES KALEELA</v>
      </c>
      <c r="C5" s="146" t="str">
        <f t="shared" ca="1" si="0"/>
        <v>0084872709</v>
      </c>
      <c r="D5" s="64"/>
      <c r="E5" s="64"/>
      <c r="F5" s="64"/>
      <c r="G5" s="64"/>
      <c r="H5" s="64"/>
      <c r="I5" s="64"/>
      <c r="J5" s="64"/>
      <c r="K5" s="64"/>
      <c r="L5" s="64"/>
    </row>
    <row r="6" spans="1:12" x14ac:dyDescent="0.25">
      <c r="A6" s="63">
        <v>4</v>
      </c>
      <c r="B6" s="146" t="str">
        <f t="shared" ca="1" si="0"/>
        <v>DEDI</v>
      </c>
      <c r="C6" s="146" t="str">
        <f t="shared" ca="1" si="0"/>
        <v>0077915208</v>
      </c>
      <c r="D6" s="64"/>
      <c r="E6" s="64"/>
      <c r="F6" s="64"/>
      <c r="G6" s="64"/>
      <c r="H6" s="64"/>
      <c r="I6" s="64"/>
      <c r="J6" s="64"/>
      <c r="K6" s="64"/>
      <c r="L6" s="64"/>
    </row>
    <row r="7" spans="1:12" x14ac:dyDescent="0.25">
      <c r="A7" s="63">
        <v>5</v>
      </c>
      <c r="B7" s="146" t="str">
        <f t="shared" ca="1" si="0"/>
        <v>DESWITA MAHARANI</v>
      </c>
      <c r="C7" s="146" t="str">
        <f t="shared" ca="1" si="0"/>
        <v>0093819661</v>
      </c>
      <c r="D7" s="64"/>
      <c r="E7" s="64"/>
      <c r="F7" s="64"/>
      <c r="G7" s="64"/>
      <c r="H7" s="64"/>
      <c r="I7" s="64"/>
      <c r="J7" s="64"/>
      <c r="K7" s="64"/>
      <c r="L7" s="64"/>
    </row>
    <row r="8" spans="1:12" x14ac:dyDescent="0.25">
      <c r="A8" s="63">
        <v>6</v>
      </c>
      <c r="B8" s="146" t="str">
        <f t="shared" ca="1" si="0"/>
        <v>DIMAZ RADITHYA SHARIQUE</v>
      </c>
      <c r="C8" s="146" t="str">
        <f t="shared" ca="1" si="0"/>
        <v>0091258806</v>
      </c>
      <c r="D8" s="64"/>
      <c r="E8" s="64"/>
      <c r="F8" s="64"/>
      <c r="G8" s="64"/>
      <c r="H8" s="64"/>
      <c r="I8" s="64"/>
      <c r="J8" s="64"/>
      <c r="K8" s="64"/>
      <c r="L8" s="64"/>
    </row>
    <row r="9" spans="1:12" x14ac:dyDescent="0.25">
      <c r="A9" s="63">
        <v>7</v>
      </c>
      <c r="B9" s="146" t="str">
        <f t="shared" ca="1" si="0"/>
        <v>DONI TATA</v>
      </c>
      <c r="C9" s="146" t="str">
        <f t="shared" ca="1" si="0"/>
        <v>0073283695</v>
      </c>
      <c r="D9" s="64"/>
      <c r="E9" s="64"/>
      <c r="F9" s="64"/>
      <c r="G9" s="64"/>
      <c r="H9" s="64"/>
      <c r="I9" s="64"/>
      <c r="J9" s="64"/>
      <c r="K9" s="64"/>
      <c r="L9" s="64"/>
    </row>
    <row r="10" spans="1:12" x14ac:dyDescent="0.25">
      <c r="A10" s="63">
        <v>8</v>
      </c>
      <c r="B10" s="146" t="str">
        <f t="shared" ca="1" si="0"/>
        <v>HAYKAL ZAQUAN</v>
      </c>
      <c r="C10" s="146" t="str">
        <f t="shared" ca="1" si="0"/>
        <v>0085416711</v>
      </c>
      <c r="D10" s="64"/>
      <c r="E10" s="64"/>
      <c r="F10" s="64"/>
      <c r="G10" s="64"/>
      <c r="H10" s="64"/>
      <c r="I10" s="64"/>
      <c r="J10" s="64"/>
      <c r="K10" s="64"/>
      <c r="L10" s="64"/>
    </row>
    <row r="11" spans="1:12" x14ac:dyDescent="0.25">
      <c r="A11" s="63">
        <v>9</v>
      </c>
      <c r="B11" s="146" t="str">
        <f t="shared" ca="1" si="0"/>
        <v>LAILATUL ULYA MAULIDIA</v>
      </c>
      <c r="C11" s="146" t="str">
        <f t="shared" ca="1" si="0"/>
        <v>0093750930</v>
      </c>
      <c r="D11" s="64"/>
      <c r="E11" s="64"/>
      <c r="F11" s="64"/>
      <c r="G11" s="64"/>
      <c r="H11" s="64"/>
      <c r="I11" s="64"/>
      <c r="J11" s="64"/>
      <c r="K11" s="64"/>
      <c r="L11" s="64"/>
    </row>
    <row r="12" spans="1:12" x14ac:dyDescent="0.25">
      <c r="A12" s="63">
        <v>10</v>
      </c>
      <c r="B12" s="146" t="str">
        <f t="shared" ca="1" si="0"/>
        <v>M. ANDI PRAYOGA</v>
      </c>
      <c r="C12" s="146" t="str">
        <f t="shared" ca="1" si="0"/>
        <v>0083148349</v>
      </c>
      <c r="D12" s="64"/>
      <c r="E12" s="64"/>
      <c r="F12" s="64"/>
      <c r="G12" s="64"/>
      <c r="H12" s="64"/>
      <c r="I12" s="64"/>
      <c r="J12" s="64"/>
      <c r="K12" s="64"/>
      <c r="L12" s="64"/>
    </row>
    <row r="13" spans="1:12" x14ac:dyDescent="0.25">
      <c r="A13" s="63">
        <v>11</v>
      </c>
      <c r="B13" s="146" t="str">
        <f t="shared" ca="1" si="0"/>
        <v>MILIANA</v>
      </c>
      <c r="C13" s="146" t="str">
        <f t="shared" ca="1" si="0"/>
        <v>0091954462</v>
      </c>
      <c r="D13" s="64"/>
      <c r="E13" s="64"/>
      <c r="F13" s="64"/>
      <c r="G13" s="64"/>
      <c r="H13" s="64"/>
      <c r="I13" s="64"/>
      <c r="J13" s="64"/>
      <c r="K13" s="64"/>
      <c r="L13" s="64"/>
    </row>
    <row r="14" spans="1:12" x14ac:dyDescent="0.25">
      <c r="A14" s="63">
        <v>12</v>
      </c>
      <c r="B14" s="146" t="str">
        <f t="shared" ca="1" si="0"/>
        <v>MUHAMMAD HAFIS</v>
      </c>
      <c r="C14" s="146" t="str">
        <f t="shared" ca="1" si="0"/>
        <v>0086427247</v>
      </c>
      <c r="D14" s="64"/>
      <c r="E14" s="64"/>
      <c r="F14" s="64"/>
      <c r="G14" s="64"/>
      <c r="H14" s="64"/>
      <c r="I14" s="64"/>
      <c r="J14" s="64"/>
      <c r="K14" s="64"/>
      <c r="L14" s="64"/>
    </row>
    <row r="15" spans="1:12" x14ac:dyDescent="0.25">
      <c r="A15" s="63">
        <v>13</v>
      </c>
      <c r="B15" s="146" t="str">
        <f t="shared" ca="1" si="0"/>
        <v>MUHAMMAD NIZAM</v>
      </c>
      <c r="C15" s="146" t="str">
        <f t="shared" ca="1" si="0"/>
        <v>0072115185</v>
      </c>
      <c r="D15" s="64"/>
      <c r="E15" s="64"/>
      <c r="F15" s="64"/>
      <c r="G15" s="64"/>
      <c r="H15" s="64"/>
      <c r="I15" s="64"/>
      <c r="J15" s="64"/>
      <c r="K15" s="64"/>
      <c r="L15" s="64"/>
    </row>
    <row r="16" spans="1:12" x14ac:dyDescent="0.25">
      <c r="A16" s="63">
        <v>14</v>
      </c>
      <c r="B16" s="146" t="str">
        <f t="shared" ca="1" si="0"/>
        <v>MUHAMMAD RAMADANI</v>
      </c>
      <c r="C16" s="146" t="str">
        <f t="shared" ca="1" si="0"/>
        <v>0071550749</v>
      </c>
      <c r="D16" s="64"/>
      <c r="E16" s="64"/>
      <c r="F16" s="64"/>
      <c r="G16" s="64"/>
      <c r="H16" s="64"/>
      <c r="I16" s="64"/>
      <c r="J16" s="64"/>
      <c r="K16" s="64"/>
      <c r="L16" s="64"/>
    </row>
    <row r="17" spans="1:12" x14ac:dyDescent="0.25">
      <c r="A17" s="63">
        <v>15</v>
      </c>
      <c r="B17" s="146" t="str">
        <f t="shared" ca="1" si="0"/>
        <v>MUHAMMAD REVALISA AKBAR</v>
      </c>
      <c r="C17" s="146" t="str">
        <f t="shared" ca="1" si="0"/>
        <v>0087069179</v>
      </c>
      <c r="D17" s="64"/>
      <c r="E17" s="64"/>
      <c r="F17" s="64"/>
      <c r="G17" s="64"/>
      <c r="H17" s="64"/>
      <c r="I17" s="64"/>
      <c r="J17" s="64"/>
      <c r="K17" s="64"/>
      <c r="L17" s="64"/>
    </row>
    <row r="18" spans="1:12" x14ac:dyDescent="0.25">
      <c r="A18" s="63">
        <v>16</v>
      </c>
      <c r="B18" s="146" t="str">
        <f t="shared" ca="1" si="0"/>
        <v>MUHAMMAD ROZI</v>
      </c>
      <c r="C18" s="146" t="str">
        <f t="shared" ca="1" si="0"/>
        <v>0078857610</v>
      </c>
      <c r="D18" s="64"/>
      <c r="E18" s="64"/>
      <c r="F18" s="64"/>
      <c r="G18" s="64"/>
      <c r="H18" s="64"/>
      <c r="I18" s="64"/>
      <c r="J18" s="64"/>
      <c r="K18" s="64"/>
      <c r="L18" s="64"/>
    </row>
    <row r="19" spans="1:12" x14ac:dyDescent="0.25">
      <c r="A19" s="63">
        <v>17</v>
      </c>
      <c r="B19" s="146" t="str">
        <f t="shared" ca="1" si="0"/>
        <v>MUHAMMAD SUKRON</v>
      </c>
      <c r="C19" s="146" t="str">
        <f t="shared" ca="1" si="0"/>
        <v>0073337501</v>
      </c>
      <c r="D19" s="64"/>
      <c r="E19" s="64"/>
      <c r="F19" s="64"/>
      <c r="G19" s="64"/>
      <c r="H19" s="64"/>
      <c r="I19" s="64"/>
      <c r="J19" s="64"/>
      <c r="K19" s="64"/>
      <c r="L19" s="64"/>
    </row>
    <row r="20" spans="1:12" x14ac:dyDescent="0.25">
      <c r="A20" s="63">
        <v>18</v>
      </c>
      <c r="B20" s="146" t="str">
        <f t="shared" ca="1" si="0"/>
        <v>NADIVA</v>
      </c>
      <c r="C20" s="146" t="str">
        <f t="shared" ca="1" si="0"/>
        <v>0084028635</v>
      </c>
      <c r="D20" s="64"/>
      <c r="E20" s="64"/>
      <c r="F20" s="64"/>
      <c r="G20" s="64"/>
      <c r="H20" s="64"/>
      <c r="I20" s="64"/>
      <c r="J20" s="64"/>
      <c r="K20" s="64"/>
      <c r="L20" s="64"/>
    </row>
    <row r="21" spans="1:12" x14ac:dyDescent="0.25">
      <c r="A21" s="63">
        <v>19</v>
      </c>
      <c r="B21" s="146" t="str">
        <f t="shared" ca="1" si="0"/>
        <v>NURAINI</v>
      </c>
      <c r="C21" s="146" t="str">
        <f t="shared" ca="1" si="0"/>
        <v>0071301693</v>
      </c>
      <c r="D21" s="64"/>
      <c r="E21" s="64"/>
      <c r="F21" s="64"/>
      <c r="G21" s="64"/>
      <c r="H21" s="64"/>
      <c r="I21" s="64"/>
      <c r="J21" s="64"/>
      <c r="K21" s="64"/>
      <c r="L21" s="64"/>
    </row>
    <row r="22" spans="1:12" x14ac:dyDescent="0.25">
      <c r="A22" s="63">
        <v>20</v>
      </c>
      <c r="B22" s="146" t="str">
        <f t="shared" ca="1" si="0"/>
        <v>NURUL KAMILA</v>
      </c>
      <c r="C22" s="146" t="str">
        <f t="shared" ca="1" si="0"/>
        <v>0086950510</v>
      </c>
      <c r="D22" s="64"/>
      <c r="E22" s="64"/>
      <c r="F22" s="64"/>
      <c r="G22" s="64"/>
      <c r="H22" s="64"/>
      <c r="I22" s="64"/>
      <c r="J22" s="64"/>
      <c r="K22" s="64"/>
      <c r="L22" s="64"/>
    </row>
    <row r="23" spans="1:12" x14ac:dyDescent="0.25">
      <c r="A23" s="63">
        <v>21</v>
      </c>
      <c r="B23" s="146" t="str">
        <f t="shared" ca="1" si="0"/>
        <v>NURUL NATASYA</v>
      </c>
      <c r="C23" s="146" t="str">
        <f t="shared" ca="1" si="0"/>
        <v>0093001597</v>
      </c>
      <c r="D23" s="64"/>
      <c r="E23" s="64"/>
      <c r="F23" s="64"/>
      <c r="G23" s="64"/>
      <c r="H23" s="64"/>
      <c r="I23" s="64"/>
      <c r="J23" s="64"/>
      <c r="K23" s="64"/>
      <c r="L23" s="64"/>
    </row>
    <row r="24" spans="1:12" x14ac:dyDescent="0.25">
      <c r="A24" s="63">
        <v>22</v>
      </c>
      <c r="B24" s="146" t="str">
        <f t="shared" ca="1" si="0"/>
        <v>RONI ANDIKA</v>
      </c>
      <c r="C24" s="146" t="str">
        <f t="shared" ca="1" si="0"/>
        <v>0083565802</v>
      </c>
      <c r="D24" s="64"/>
      <c r="E24" s="64"/>
      <c r="F24" s="64"/>
      <c r="G24" s="64"/>
      <c r="H24" s="64"/>
      <c r="I24" s="64"/>
      <c r="J24" s="64"/>
      <c r="K24" s="64"/>
      <c r="L24" s="64"/>
    </row>
    <row r="25" spans="1:12" x14ac:dyDescent="0.25">
      <c r="A25" s="63">
        <v>23</v>
      </c>
      <c r="B25" s="146" t="str">
        <f t="shared" ca="1" si="0"/>
        <v>SAIDUL SYA'BAN</v>
      </c>
      <c r="C25" s="146" t="str">
        <f t="shared" ca="1" si="0"/>
        <v>0074839126</v>
      </c>
      <c r="D25" s="64"/>
      <c r="E25" s="64"/>
      <c r="F25" s="64"/>
      <c r="G25" s="64"/>
      <c r="H25" s="64"/>
      <c r="I25" s="64"/>
      <c r="J25" s="64"/>
      <c r="K25" s="64"/>
      <c r="L25" s="64"/>
    </row>
    <row r="26" spans="1:12" x14ac:dyDescent="0.25">
      <c r="A26" s="63">
        <v>24</v>
      </c>
      <c r="B26" s="146" t="str">
        <f t="shared" ca="1" si="0"/>
        <v>SYAHIRA ANEILA AZRA</v>
      </c>
      <c r="C26" s="146" t="str">
        <f t="shared" ca="1" si="0"/>
        <v>0083954090</v>
      </c>
      <c r="D26" s="64"/>
      <c r="E26" s="64"/>
      <c r="F26" s="64"/>
      <c r="G26" s="64"/>
      <c r="H26" s="64"/>
      <c r="I26" s="64"/>
      <c r="J26" s="64"/>
      <c r="K26" s="64"/>
      <c r="L26" s="64"/>
    </row>
    <row r="27" spans="1:12" x14ac:dyDescent="0.25">
      <c r="A27" s="63">
        <v>25</v>
      </c>
      <c r="B27" s="146" t="str">
        <f t="shared" ca="1" si="0"/>
        <v>UMSIYEH</v>
      </c>
      <c r="C27" s="146" t="str">
        <f t="shared" ca="1" si="0"/>
        <v>0071939466</v>
      </c>
      <c r="D27" s="64"/>
      <c r="E27" s="64"/>
      <c r="F27" s="64"/>
      <c r="G27" s="64"/>
      <c r="H27" s="64"/>
      <c r="I27" s="64"/>
      <c r="J27" s="64"/>
      <c r="K27" s="64"/>
      <c r="L27" s="64"/>
    </row>
    <row r="28" spans="1:12" x14ac:dyDescent="0.25">
      <c r="A28" s="63">
        <v>26</v>
      </c>
      <c r="B28" s="146" t="str">
        <f t="shared" ca="1" si="0"/>
        <v>YAMAN</v>
      </c>
      <c r="C28" s="146" t="str">
        <f t="shared" ca="1" si="0"/>
        <v>0079075710</v>
      </c>
      <c r="D28" s="64"/>
      <c r="E28" s="64"/>
      <c r="F28" s="64"/>
      <c r="G28" s="64"/>
      <c r="H28" s="64"/>
      <c r="I28" s="64"/>
      <c r="J28" s="64"/>
      <c r="K28" s="64"/>
      <c r="L28" s="64"/>
    </row>
    <row r="29" spans="1:12" x14ac:dyDescent="0.25">
      <c r="A29" s="63">
        <v>27</v>
      </c>
      <c r="B29" s="146" t="str">
        <f t="shared" ca="1" si="0"/>
        <v/>
      </c>
      <c r="C29" s="146" t="str">
        <f t="shared" ca="1" si="0"/>
        <v/>
      </c>
      <c r="D29" s="64"/>
      <c r="E29" s="64"/>
      <c r="F29" s="64"/>
      <c r="G29" s="64"/>
      <c r="H29" s="64"/>
      <c r="I29" s="64"/>
      <c r="J29" s="64"/>
      <c r="K29" s="64"/>
      <c r="L29" s="64"/>
    </row>
    <row r="30" spans="1:12" x14ac:dyDescent="0.25">
      <c r="A30" s="63">
        <v>28</v>
      </c>
      <c r="B30" s="146" t="str">
        <f t="shared" ca="1" si="0"/>
        <v/>
      </c>
      <c r="C30" s="146" t="str">
        <f t="shared" ca="1" si="0"/>
        <v/>
      </c>
      <c r="D30" s="64"/>
      <c r="E30" s="64"/>
      <c r="F30" s="64"/>
      <c r="G30" s="64"/>
      <c r="H30" s="64"/>
      <c r="I30" s="64"/>
      <c r="J30" s="64"/>
      <c r="K30" s="64"/>
      <c r="L30" s="64"/>
    </row>
    <row r="31" spans="1:12" x14ac:dyDescent="0.25">
      <c r="A31" s="63">
        <v>29</v>
      </c>
      <c r="B31" s="146" t="str">
        <f t="shared" ca="1" si="0"/>
        <v/>
      </c>
      <c r="C31" s="146" t="str">
        <f t="shared" ca="1" si="0"/>
        <v/>
      </c>
      <c r="D31" s="64"/>
      <c r="E31" s="64"/>
      <c r="F31" s="64"/>
      <c r="G31" s="64"/>
      <c r="H31" s="64"/>
      <c r="I31" s="64"/>
      <c r="J31" s="64"/>
      <c r="K31" s="64"/>
      <c r="L31" s="64"/>
    </row>
    <row r="32" spans="1:12" x14ac:dyDescent="0.25">
      <c r="B32" s="146" t="str">
        <f t="shared" ca="1" si="0"/>
        <v/>
      </c>
      <c r="C32" s="146" t="str">
        <f t="shared" ca="1" si="0"/>
        <v/>
      </c>
    </row>
  </sheetData>
  <sheetProtection password="C036" sheet="1" objects="1" scenarios="1"/>
  <mergeCells count="1">
    <mergeCell ref="A1:D1"/>
  </mergeCells>
  <dataValidations count="3">
    <dataValidation allowBlank="1" showInputMessage="1" showErrorMessage="1" promptTitle="Info" prompt="Wajib Isi Deskripsi_x000a_^_^" sqref="F3:F31 I3:I31 L3:L31"/>
    <dataValidation allowBlank="1" showInputMessage="1" showErrorMessage="1" promptTitle="Info" prompt="Isi Kegiatan Ekstrakulikuler Siswa_x000a_Jika tidak ada kosongkan saja" sqref="D3:D31 G3:G31 J3:J31"/>
    <dataValidation type="list" allowBlank="1" showInputMessage="1" showErrorMessage="1" promptTitle="Info" prompt="Pilih sesuai list yang disediakan ^_^" sqref="E3:E31 H3:H31 K3:K31">
      <formula1>"--Predikat--,Sangat Baik,Baik,Cukup,Kurang"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M18"/>
  <sheetViews>
    <sheetView showGridLines="0" workbookViewId="0">
      <selection activeCell="E17" sqref="E17"/>
    </sheetView>
  </sheetViews>
  <sheetFormatPr defaultRowHeight="15.75" x14ac:dyDescent="0.25"/>
  <cols>
    <col min="1" max="1" width="7.7109375" customWidth="1"/>
    <col min="3" max="4" width="8.7109375" customWidth="1"/>
    <col min="5" max="5" width="41.28515625" customWidth="1"/>
    <col min="6" max="6" width="15.42578125" customWidth="1"/>
    <col min="7" max="7" width="7.42578125" customWidth="1"/>
    <col min="8" max="8" width="12" customWidth="1"/>
    <col min="9" max="9" width="9.28515625" customWidth="1"/>
    <col min="10" max="13" width="9.140625" hidden="1" customWidth="1"/>
  </cols>
  <sheetData>
    <row r="2" spans="2:8" x14ac:dyDescent="0.25">
      <c r="B2" t="s">
        <v>159</v>
      </c>
      <c r="E2" s="147" t="s">
        <v>340</v>
      </c>
      <c r="F2" t="s">
        <v>336</v>
      </c>
      <c r="G2" s="208">
        <v>6</v>
      </c>
      <c r="H2" s="208" t="s">
        <v>31</v>
      </c>
    </row>
    <row r="3" spans="2:8" x14ac:dyDescent="0.25">
      <c r="B3" t="s">
        <v>160</v>
      </c>
      <c r="E3" s="148" t="s">
        <v>341</v>
      </c>
      <c r="F3" t="s">
        <v>337</v>
      </c>
      <c r="G3" t="s">
        <v>335</v>
      </c>
    </row>
    <row r="4" spans="2:8" x14ac:dyDescent="0.25">
      <c r="B4" t="s">
        <v>161</v>
      </c>
      <c r="E4" s="148" t="s">
        <v>342</v>
      </c>
      <c r="F4" t="s">
        <v>338</v>
      </c>
      <c r="G4" s="150" t="s">
        <v>339</v>
      </c>
    </row>
    <row r="5" spans="2:8" x14ac:dyDescent="0.25">
      <c r="B5" t="s">
        <v>162</v>
      </c>
      <c r="E5" s="149" t="s">
        <v>343</v>
      </c>
    </row>
    <row r="8" spans="2:8" ht="18" x14ac:dyDescent="0.25">
      <c r="B8" s="32" t="s">
        <v>60</v>
      </c>
    </row>
    <row r="9" spans="2:8" x14ac:dyDescent="0.25">
      <c r="B9" t="s">
        <v>28</v>
      </c>
      <c r="C9" s="28">
        <v>70</v>
      </c>
    </row>
    <row r="10" spans="2:8" x14ac:dyDescent="0.25">
      <c r="B10" s="24" t="s">
        <v>29</v>
      </c>
      <c r="C10" s="162" t="s">
        <v>34</v>
      </c>
      <c r="D10" s="162"/>
      <c r="E10" s="24" t="s">
        <v>35</v>
      </c>
      <c r="F10" s="24" t="s">
        <v>36</v>
      </c>
      <c r="G10" s="207"/>
      <c r="H10" s="207"/>
    </row>
    <row r="11" spans="2:8" x14ac:dyDescent="0.25">
      <c r="B11" s="25" t="s">
        <v>33</v>
      </c>
      <c r="C11" s="26">
        <v>0</v>
      </c>
      <c r="D11" s="27">
        <f>C9-1</f>
        <v>69</v>
      </c>
      <c r="E11" s="24" t="s">
        <v>40</v>
      </c>
      <c r="F11" s="209" t="s">
        <v>44</v>
      </c>
      <c r="G11" s="148"/>
      <c r="H11" s="207"/>
    </row>
    <row r="12" spans="2:8" x14ac:dyDescent="0.25">
      <c r="B12" s="25" t="s">
        <v>32</v>
      </c>
      <c r="C12" s="26">
        <f>C9</f>
        <v>70</v>
      </c>
      <c r="D12" s="27">
        <f>C12+((100-$C$9)/3)-1</f>
        <v>79</v>
      </c>
      <c r="E12" s="24" t="s">
        <v>39</v>
      </c>
      <c r="F12" s="209" t="s">
        <v>43</v>
      </c>
      <c r="G12" s="148"/>
      <c r="H12" s="207"/>
    </row>
    <row r="13" spans="2:8" x14ac:dyDescent="0.25">
      <c r="B13" s="25" t="s">
        <v>31</v>
      </c>
      <c r="C13" s="26">
        <f>D12+1</f>
        <v>80</v>
      </c>
      <c r="D13" s="27">
        <f>C13+((100-$C$9)/3)-1</f>
        <v>89</v>
      </c>
      <c r="E13" s="24" t="s">
        <v>38</v>
      </c>
      <c r="F13" s="209" t="s">
        <v>42</v>
      </c>
      <c r="G13" s="148"/>
      <c r="H13" s="207"/>
    </row>
    <row r="14" spans="2:8" x14ac:dyDescent="0.25">
      <c r="B14" s="25" t="s">
        <v>30</v>
      </c>
      <c r="C14" s="26">
        <f>D13+1</f>
        <v>90</v>
      </c>
      <c r="D14" s="27">
        <v>100</v>
      </c>
      <c r="E14" s="24" t="s">
        <v>37</v>
      </c>
      <c r="F14" s="209" t="s">
        <v>41</v>
      </c>
      <c r="G14" s="148"/>
      <c r="H14" s="207"/>
    </row>
    <row r="16" spans="2:8" ht="18" x14ac:dyDescent="0.25">
      <c r="B16" s="34" t="s">
        <v>61</v>
      </c>
    </row>
    <row r="17" spans="2:3" x14ac:dyDescent="0.25">
      <c r="B17" s="33" t="s">
        <v>62</v>
      </c>
      <c r="C17" s="35">
        <v>0.5</v>
      </c>
    </row>
    <row r="18" spans="2:3" x14ac:dyDescent="0.25">
      <c r="B18" s="33" t="s">
        <v>63</v>
      </c>
      <c r="C18" s="35">
        <v>0.5</v>
      </c>
    </row>
  </sheetData>
  <sheetProtection password="C036" sheet="1" objects="1" scenarios="1"/>
  <mergeCells count="1">
    <mergeCell ref="C10:D10"/>
  </mergeCells>
  <dataValidations count="2">
    <dataValidation type="list" allowBlank="1" showInputMessage="1" showErrorMessage="1" sqref="G2">
      <formula1>"1,2,3,4,5,6"</formula1>
    </dataValidation>
    <dataValidation type="list" allowBlank="1" showInputMessage="1" showErrorMessage="1" sqref="H2">
      <formula1>"A,B,C"</formula1>
    </dataValidation>
  </dataValidations>
  <pageMargins left="0.38" right="0.3" top="0.74803149606299213" bottom="0.74803149606299213" header="0.31496062992125984" footer="0.31496062992125984"/>
  <pageSetup paperSize="9" scale="90" orientation="portrait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I32"/>
  <sheetViews>
    <sheetView topLeftCell="B1" workbookViewId="0">
      <selection activeCell="F20" sqref="F20"/>
    </sheetView>
  </sheetViews>
  <sheetFormatPr defaultRowHeight="15" x14ac:dyDescent="0.25"/>
  <cols>
    <col min="1" max="1" width="8.7109375" style="57" customWidth="1"/>
    <col min="2" max="2" width="26.42578125" style="57" bestFit="1" customWidth="1"/>
    <col min="3" max="3" width="16.140625" style="57" bestFit="1" customWidth="1"/>
    <col min="4" max="4" width="17.7109375" style="57" customWidth="1"/>
    <col min="5" max="5" width="24.85546875" style="57" customWidth="1"/>
    <col min="6" max="6" width="17.7109375" style="57" customWidth="1"/>
    <col min="7" max="7" width="24.85546875" style="57" customWidth="1"/>
    <col min="8" max="8" width="17.7109375" style="57" customWidth="1"/>
    <col min="9" max="9" width="24.85546875" style="57" customWidth="1"/>
    <col min="10" max="16384" width="9.140625" style="57"/>
  </cols>
  <sheetData>
    <row r="1" spans="1:9" x14ac:dyDescent="0.25">
      <c r="A1" s="171" t="s">
        <v>78</v>
      </c>
      <c r="B1" s="171"/>
      <c r="C1" s="171"/>
      <c r="D1" s="171"/>
    </row>
    <row r="2" spans="1:9" ht="15.75" thickBot="1" x14ac:dyDescent="0.3">
      <c r="A2" s="58" t="s">
        <v>0</v>
      </c>
      <c r="B2" s="59" t="s">
        <v>70</v>
      </c>
      <c r="C2" s="59" t="s">
        <v>2</v>
      </c>
      <c r="D2" s="59" t="s">
        <v>79</v>
      </c>
      <c r="E2" s="59" t="s">
        <v>72</v>
      </c>
      <c r="F2" s="59" t="s">
        <v>80</v>
      </c>
      <c r="G2" s="59" t="s">
        <v>72</v>
      </c>
      <c r="H2" s="59" t="s">
        <v>81</v>
      </c>
      <c r="I2" s="59" t="s">
        <v>72</v>
      </c>
    </row>
    <row r="3" spans="1:9" ht="15.75" thickTop="1" x14ac:dyDescent="0.25">
      <c r="A3" s="61">
        <v>1</v>
      </c>
      <c r="B3" s="146" t="str">
        <f t="shared" ref="B3:C32" ca="1" si="0">IFERROR(INDEX(Data_Siswa,ROW(A1),COLUMN(A3)),"")</f>
        <v>AHMAD FARIZI</v>
      </c>
      <c r="C3" s="146" t="str">
        <f t="shared" ca="1" si="0"/>
        <v>0087736464</v>
      </c>
      <c r="D3" s="62"/>
      <c r="E3" s="62"/>
      <c r="F3" s="62"/>
      <c r="G3" s="62"/>
      <c r="H3" s="62"/>
      <c r="I3" s="62"/>
    </row>
    <row r="4" spans="1:9" x14ac:dyDescent="0.25">
      <c r="A4" s="63">
        <v>2</v>
      </c>
      <c r="B4" s="146" t="str">
        <f t="shared" ca="1" si="0"/>
        <v>ALI BIKRIH</v>
      </c>
      <c r="C4" s="146" t="str">
        <f t="shared" ca="1" si="0"/>
        <v>0096718446</v>
      </c>
      <c r="D4" s="65"/>
      <c r="E4" s="65"/>
      <c r="F4" s="65"/>
      <c r="G4" s="65"/>
      <c r="H4" s="65"/>
      <c r="I4" s="65"/>
    </row>
    <row r="5" spans="1:9" x14ac:dyDescent="0.25">
      <c r="A5" s="63">
        <v>3</v>
      </c>
      <c r="B5" s="146" t="str">
        <f t="shared" ca="1" si="0"/>
        <v>ANIES KALEELA</v>
      </c>
      <c r="C5" s="146" t="str">
        <f t="shared" ca="1" si="0"/>
        <v>0084872709</v>
      </c>
      <c r="D5" s="64"/>
      <c r="E5" s="64"/>
      <c r="F5" s="64"/>
      <c r="G5" s="64"/>
      <c r="H5" s="64"/>
      <c r="I5" s="64"/>
    </row>
    <row r="6" spans="1:9" x14ac:dyDescent="0.25">
      <c r="A6" s="63">
        <v>4</v>
      </c>
      <c r="B6" s="146" t="str">
        <f t="shared" ca="1" si="0"/>
        <v>DEDI</v>
      </c>
      <c r="C6" s="146" t="str">
        <f t="shared" ca="1" si="0"/>
        <v>0077915208</v>
      </c>
      <c r="D6" s="64"/>
      <c r="E6" s="64"/>
      <c r="F6" s="64"/>
      <c r="G6" s="64"/>
      <c r="H6" s="64"/>
      <c r="I6" s="64"/>
    </row>
    <row r="7" spans="1:9" x14ac:dyDescent="0.25">
      <c r="A7" s="63">
        <v>5</v>
      </c>
      <c r="B7" s="146" t="str">
        <f t="shared" ca="1" si="0"/>
        <v>DESWITA MAHARANI</v>
      </c>
      <c r="C7" s="146" t="str">
        <f t="shared" ca="1" si="0"/>
        <v>0093819661</v>
      </c>
      <c r="D7" s="64"/>
      <c r="E7" s="64"/>
      <c r="F7" s="64"/>
      <c r="G7" s="64"/>
      <c r="H7" s="64"/>
      <c r="I7" s="64"/>
    </row>
    <row r="8" spans="1:9" x14ac:dyDescent="0.25">
      <c r="A8" s="63">
        <v>6</v>
      </c>
      <c r="B8" s="146" t="str">
        <f t="shared" ca="1" si="0"/>
        <v>DIMAZ RADITHYA SHARIQUE</v>
      </c>
      <c r="C8" s="146" t="str">
        <f t="shared" ca="1" si="0"/>
        <v>0091258806</v>
      </c>
      <c r="D8" s="64"/>
      <c r="E8" s="64"/>
      <c r="F8" s="64"/>
      <c r="G8" s="64"/>
      <c r="H8" s="64"/>
      <c r="I8" s="64"/>
    </row>
    <row r="9" spans="1:9" x14ac:dyDescent="0.25">
      <c r="A9" s="63">
        <v>7</v>
      </c>
      <c r="B9" s="146" t="str">
        <f t="shared" ca="1" si="0"/>
        <v>DONI TATA</v>
      </c>
      <c r="C9" s="146" t="str">
        <f t="shared" ca="1" si="0"/>
        <v>0073283695</v>
      </c>
      <c r="D9" s="64"/>
      <c r="E9" s="64"/>
      <c r="F9" s="64"/>
      <c r="G9" s="64"/>
      <c r="H9" s="64"/>
      <c r="I9" s="64"/>
    </row>
    <row r="10" spans="1:9" x14ac:dyDescent="0.25">
      <c r="A10" s="63">
        <v>8</v>
      </c>
      <c r="B10" s="146" t="str">
        <f t="shared" ca="1" si="0"/>
        <v>HAYKAL ZAQUAN</v>
      </c>
      <c r="C10" s="146" t="str">
        <f t="shared" ca="1" si="0"/>
        <v>0085416711</v>
      </c>
      <c r="D10" s="64"/>
      <c r="E10" s="64"/>
      <c r="F10" s="64"/>
      <c r="G10" s="64"/>
      <c r="H10" s="64"/>
      <c r="I10" s="64"/>
    </row>
    <row r="11" spans="1:9" x14ac:dyDescent="0.25">
      <c r="A11" s="63">
        <v>9</v>
      </c>
      <c r="B11" s="146" t="str">
        <f t="shared" ca="1" si="0"/>
        <v>LAILATUL ULYA MAULIDIA</v>
      </c>
      <c r="C11" s="146" t="str">
        <f t="shared" ca="1" si="0"/>
        <v>0093750930</v>
      </c>
      <c r="D11" s="64"/>
      <c r="E11" s="64"/>
      <c r="F11" s="64"/>
      <c r="G11" s="64"/>
      <c r="H11" s="64"/>
      <c r="I11" s="64"/>
    </row>
    <row r="12" spans="1:9" x14ac:dyDescent="0.25">
      <c r="A12" s="63">
        <v>10</v>
      </c>
      <c r="B12" s="146" t="str">
        <f t="shared" ca="1" si="0"/>
        <v>M. ANDI PRAYOGA</v>
      </c>
      <c r="C12" s="146" t="str">
        <f t="shared" ca="1" si="0"/>
        <v>0083148349</v>
      </c>
      <c r="D12" s="64"/>
      <c r="E12" s="64"/>
      <c r="F12" s="64"/>
      <c r="G12" s="64"/>
      <c r="H12" s="64"/>
      <c r="I12" s="64"/>
    </row>
    <row r="13" spans="1:9" x14ac:dyDescent="0.25">
      <c r="A13" s="63">
        <v>11</v>
      </c>
      <c r="B13" s="146" t="str">
        <f t="shared" ca="1" si="0"/>
        <v>MILIANA</v>
      </c>
      <c r="C13" s="146" t="str">
        <f t="shared" ca="1" si="0"/>
        <v>0091954462</v>
      </c>
      <c r="D13" s="64"/>
      <c r="E13" s="64"/>
      <c r="F13" s="64"/>
      <c r="G13" s="64"/>
      <c r="H13" s="64"/>
      <c r="I13" s="64"/>
    </row>
    <row r="14" spans="1:9" x14ac:dyDescent="0.25">
      <c r="A14" s="63">
        <v>12</v>
      </c>
      <c r="B14" s="146" t="str">
        <f t="shared" ca="1" si="0"/>
        <v>MUHAMMAD HAFIS</v>
      </c>
      <c r="C14" s="146" t="str">
        <f t="shared" ca="1" si="0"/>
        <v>0086427247</v>
      </c>
      <c r="D14" s="64"/>
      <c r="E14" s="64"/>
      <c r="F14" s="64"/>
      <c r="G14" s="64"/>
      <c r="H14" s="64"/>
      <c r="I14" s="64"/>
    </row>
    <row r="15" spans="1:9" x14ac:dyDescent="0.25">
      <c r="A15" s="63">
        <v>13</v>
      </c>
      <c r="B15" s="146" t="str">
        <f t="shared" ca="1" si="0"/>
        <v>MUHAMMAD NIZAM</v>
      </c>
      <c r="C15" s="146" t="str">
        <f t="shared" ca="1" si="0"/>
        <v>0072115185</v>
      </c>
      <c r="D15" s="64"/>
      <c r="E15" s="64"/>
      <c r="F15" s="64"/>
      <c r="G15" s="64"/>
      <c r="H15" s="64"/>
      <c r="I15" s="64"/>
    </row>
    <row r="16" spans="1:9" x14ac:dyDescent="0.25">
      <c r="A16" s="63">
        <v>14</v>
      </c>
      <c r="B16" s="146" t="str">
        <f t="shared" ca="1" si="0"/>
        <v>MUHAMMAD RAMADANI</v>
      </c>
      <c r="C16" s="146" t="str">
        <f t="shared" ca="1" si="0"/>
        <v>0071550749</v>
      </c>
      <c r="D16" s="64"/>
      <c r="E16" s="64"/>
      <c r="F16" s="64"/>
      <c r="G16" s="64"/>
      <c r="H16" s="64"/>
      <c r="I16" s="64"/>
    </row>
    <row r="17" spans="1:9" x14ac:dyDescent="0.25">
      <c r="A17" s="63">
        <v>15</v>
      </c>
      <c r="B17" s="146" t="str">
        <f t="shared" ca="1" si="0"/>
        <v>MUHAMMAD REVALISA AKBAR</v>
      </c>
      <c r="C17" s="146" t="str">
        <f t="shared" ca="1" si="0"/>
        <v>0087069179</v>
      </c>
      <c r="D17" s="64"/>
      <c r="E17" s="64"/>
      <c r="F17" s="64"/>
      <c r="G17" s="64"/>
      <c r="H17" s="64"/>
      <c r="I17" s="64"/>
    </row>
    <row r="18" spans="1:9" x14ac:dyDescent="0.25">
      <c r="A18" s="63">
        <v>16</v>
      </c>
      <c r="B18" s="146" t="str">
        <f t="shared" ca="1" si="0"/>
        <v>MUHAMMAD ROZI</v>
      </c>
      <c r="C18" s="146" t="str">
        <f t="shared" ca="1" si="0"/>
        <v>0078857610</v>
      </c>
      <c r="D18" s="64"/>
      <c r="E18" s="64"/>
      <c r="F18" s="64"/>
      <c r="G18" s="64"/>
      <c r="H18" s="64"/>
      <c r="I18" s="64"/>
    </row>
    <row r="19" spans="1:9" x14ac:dyDescent="0.25">
      <c r="A19" s="63">
        <v>17</v>
      </c>
      <c r="B19" s="146" t="str">
        <f t="shared" ca="1" si="0"/>
        <v>MUHAMMAD SUKRON</v>
      </c>
      <c r="C19" s="146" t="str">
        <f t="shared" ca="1" si="0"/>
        <v>0073337501</v>
      </c>
      <c r="D19" s="64"/>
      <c r="E19" s="64"/>
      <c r="F19" s="64"/>
      <c r="G19" s="64"/>
      <c r="H19" s="64"/>
      <c r="I19" s="64"/>
    </row>
    <row r="20" spans="1:9" x14ac:dyDescent="0.25">
      <c r="A20" s="63">
        <v>18</v>
      </c>
      <c r="B20" s="146" t="str">
        <f t="shared" ca="1" si="0"/>
        <v>NADIVA</v>
      </c>
      <c r="C20" s="146" t="str">
        <f t="shared" ca="1" si="0"/>
        <v>0084028635</v>
      </c>
      <c r="D20" s="64"/>
      <c r="E20" s="64"/>
      <c r="F20" s="64"/>
      <c r="G20" s="64"/>
      <c r="H20" s="64"/>
      <c r="I20" s="64"/>
    </row>
    <row r="21" spans="1:9" x14ac:dyDescent="0.25">
      <c r="A21" s="63">
        <v>19</v>
      </c>
      <c r="B21" s="146" t="str">
        <f t="shared" ca="1" si="0"/>
        <v>NURAINI</v>
      </c>
      <c r="C21" s="146" t="str">
        <f t="shared" ca="1" si="0"/>
        <v>0071301693</v>
      </c>
      <c r="D21" s="64"/>
      <c r="E21" s="64"/>
      <c r="F21" s="64"/>
      <c r="G21" s="64"/>
      <c r="H21" s="64"/>
      <c r="I21" s="64"/>
    </row>
    <row r="22" spans="1:9" x14ac:dyDescent="0.25">
      <c r="A22" s="63">
        <v>20</v>
      </c>
      <c r="B22" s="146" t="str">
        <f t="shared" ca="1" si="0"/>
        <v>NURUL KAMILA</v>
      </c>
      <c r="C22" s="146" t="str">
        <f t="shared" ca="1" si="0"/>
        <v>0086950510</v>
      </c>
      <c r="D22" s="64"/>
      <c r="E22" s="64"/>
      <c r="F22" s="64"/>
      <c r="G22" s="64"/>
      <c r="H22" s="64"/>
      <c r="I22" s="64"/>
    </row>
    <row r="23" spans="1:9" x14ac:dyDescent="0.25">
      <c r="A23" s="63">
        <v>21</v>
      </c>
      <c r="B23" s="146" t="str">
        <f t="shared" ca="1" si="0"/>
        <v>NURUL NATASYA</v>
      </c>
      <c r="C23" s="146" t="str">
        <f t="shared" ca="1" si="0"/>
        <v>0093001597</v>
      </c>
      <c r="D23" s="64"/>
      <c r="E23" s="64"/>
      <c r="F23" s="64"/>
      <c r="G23" s="64"/>
      <c r="H23" s="64"/>
      <c r="I23" s="64"/>
    </row>
    <row r="24" spans="1:9" x14ac:dyDescent="0.25">
      <c r="A24" s="63">
        <v>22</v>
      </c>
      <c r="B24" s="146" t="str">
        <f t="shared" ca="1" si="0"/>
        <v>RONI ANDIKA</v>
      </c>
      <c r="C24" s="146" t="str">
        <f t="shared" ca="1" si="0"/>
        <v>0083565802</v>
      </c>
      <c r="D24" s="64"/>
      <c r="E24" s="64"/>
      <c r="F24" s="64"/>
      <c r="G24" s="64"/>
      <c r="H24" s="64"/>
      <c r="I24" s="64"/>
    </row>
    <row r="25" spans="1:9" x14ac:dyDescent="0.25">
      <c r="A25" s="63">
        <v>23</v>
      </c>
      <c r="B25" s="146" t="str">
        <f t="shared" ca="1" si="0"/>
        <v>SAIDUL SYA'BAN</v>
      </c>
      <c r="C25" s="146" t="str">
        <f t="shared" ca="1" si="0"/>
        <v>0074839126</v>
      </c>
      <c r="D25" s="64"/>
      <c r="E25" s="64"/>
      <c r="F25" s="64"/>
      <c r="G25" s="64"/>
      <c r="H25" s="64"/>
      <c r="I25" s="64"/>
    </row>
    <row r="26" spans="1:9" x14ac:dyDescent="0.25">
      <c r="A26" s="63">
        <v>24</v>
      </c>
      <c r="B26" s="146" t="str">
        <f t="shared" ca="1" si="0"/>
        <v>SYAHIRA ANEILA AZRA</v>
      </c>
      <c r="C26" s="146" t="str">
        <f t="shared" ca="1" si="0"/>
        <v>0083954090</v>
      </c>
      <c r="D26" s="64"/>
      <c r="E26" s="64"/>
      <c r="F26" s="64"/>
      <c r="G26" s="64"/>
      <c r="H26" s="64"/>
      <c r="I26" s="64"/>
    </row>
    <row r="27" spans="1:9" x14ac:dyDescent="0.25">
      <c r="A27" s="63">
        <v>25</v>
      </c>
      <c r="B27" s="146" t="str">
        <f t="shared" ca="1" si="0"/>
        <v>UMSIYEH</v>
      </c>
      <c r="C27" s="146" t="str">
        <f t="shared" ca="1" si="0"/>
        <v>0071939466</v>
      </c>
      <c r="D27" s="64"/>
      <c r="E27" s="64"/>
      <c r="F27" s="64"/>
      <c r="G27" s="64"/>
      <c r="H27" s="64"/>
      <c r="I27" s="64"/>
    </row>
    <row r="28" spans="1:9" x14ac:dyDescent="0.25">
      <c r="A28" s="63">
        <v>26</v>
      </c>
      <c r="B28" s="146" t="str">
        <f t="shared" ca="1" si="0"/>
        <v>YAMAN</v>
      </c>
      <c r="C28" s="146" t="str">
        <f t="shared" ca="1" si="0"/>
        <v>0079075710</v>
      </c>
      <c r="D28" s="64"/>
      <c r="E28" s="64"/>
      <c r="F28" s="64"/>
      <c r="G28" s="64"/>
      <c r="H28" s="64"/>
      <c r="I28" s="64"/>
    </row>
    <row r="29" spans="1:9" x14ac:dyDescent="0.25">
      <c r="A29" s="63">
        <v>27</v>
      </c>
      <c r="B29" s="146" t="str">
        <f t="shared" ca="1" si="0"/>
        <v/>
      </c>
      <c r="C29" s="146" t="str">
        <f t="shared" ca="1" si="0"/>
        <v/>
      </c>
      <c r="D29" s="64"/>
      <c r="E29" s="64"/>
      <c r="F29" s="64"/>
      <c r="G29" s="64"/>
      <c r="H29" s="64"/>
      <c r="I29" s="64"/>
    </row>
    <row r="30" spans="1:9" x14ac:dyDescent="0.25">
      <c r="A30" s="63">
        <v>28</v>
      </c>
      <c r="B30" s="146" t="str">
        <f t="shared" ca="1" si="0"/>
        <v/>
      </c>
      <c r="C30" s="146" t="str">
        <f t="shared" ca="1" si="0"/>
        <v/>
      </c>
      <c r="D30" s="64"/>
      <c r="E30" s="64"/>
      <c r="F30" s="64"/>
      <c r="G30" s="64"/>
      <c r="H30" s="64"/>
      <c r="I30" s="64"/>
    </row>
    <row r="31" spans="1:9" x14ac:dyDescent="0.25">
      <c r="A31" s="63">
        <v>29</v>
      </c>
      <c r="B31" s="146" t="str">
        <f t="shared" ca="1" si="0"/>
        <v/>
      </c>
      <c r="C31" s="146" t="str">
        <f t="shared" ca="1" si="0"/>
        <v/>
      </c>
      <c r="D31" s="64"/>
      <c r="E31" s="64"/>
      <c r="F31" s="64"/>
      <c r="G31" s="64"/>
      <c r="H31" s="64"/>
      <c r="I31" s="64"/>
    </row>
    <row r="32" spans="1:9" x14ac:dyDescent="0.25">
      <c r="B32" s="194" t="str">
        <f t="shared" ca="1" si="0"/>
        <v/>
      </c>
      <c r="C32" s="194" t="str">
        <f t="shared" ca="1" si="0"/>
        <v/>
      </c>
      <c r="D32" s="195"/>
    </row>
  </sheetData>
  <sheetProtection password="C036" sheet="1" objects="1" scenarios="1"/>
  <mergeCells count="1">
    <mergeCell ref="A1:D1"/>
  </mergeCells>
  <dataValidations count="2">
    <dataValidation allowBlank="1" showInputMessage="1" showErrorMessage="1" promptTitle="Info" prompt="Jika tidak ada kosongkan saja" sqref="D3:D31 F3:F31 H3:H31"/>
    <dataValidation allowBlank="1" showInputMessage="1" showErrorMessage="1" promptTitle="Info" prompt="Wajib Isi Deskripsi_x000a_^_^" sqref="E3:E31 G3:G31 I3:I31"/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H32"/>
  <sheetViews>
    <sheetView topLeftCell="F1" workbookViewId="0">
      <selection activeCell="F20" sqref="F20"/>
    </sheetView>
  </sheetViews>
  <sheetFormatPr defaultRowHeight="15" x14ac:dyDescent="0.25"/>
  <cols>
    <col min="1" max="1" width="8.7109375" style="57" customWidth="1"/>
    <col min="2" max="2" width="26.42578125" style="57" bestFit="1" customWidth="1"/>
    <col min="3" max="3" width="16.140625" style="57" bestFit="1" customWidth="1"/>
    <col min="4" max="4" width="24.140625" style="160" customWidth="1"/>
    <col min="5" max="5" width="21.85546875" style="160" customWidth="1"/>
    <col min="6" max="6" width="28.28515625" style="160" customWidth="1"/>
    <col min="7" max="7" width="10.7109375" style="160" bestFit="1" customWidth="1"/>
    <col min="8" max="8" width="35.85546875" style="160" customWidth="1"/>
    <col min="9" max="16384" width="9.140625" style="57"/>
  </cols>
  <sheetData>
    <row r="1" spans="1:8" ht="15.75" thickBot="1" x14ac:dyDescent="0.3">
      <c r="A1" s="172" t="s">
        <v>82</v>
      </c>
      <c r="B1" s="172"/>
      <c r="C1" s="172"/>
      <c r="D1" s="172"/>
      <c r="E1" s="172"/>
      <c r="F1" s="172"/>
      <c r="G1" s="172"/>
      <c r="H1" s="172"/>
    </row>
    <row r="2" spans="1:8" ht="33.75" customHeight="1" thickTop="1" thickBot="1" x14ac:dyDescent="0.3">
      <c r="A2" s="66" t="s">
        <v>0</v>
      </c>
      <c r="B2" s="66" t="s">
        <v>70</v>
      </c>
      <c r="C2" s="66" t="s">
        <v>2</v>
      </c>
      <c r="D2" s="67" t="s">
        <v>83</v>
      </c>
      <c r="E2" s="67" t="s">
        <v>84</v>
      </c>
      <c r="F2" s="67" t="s">
        <v>85</v>
      </c>
      <c r="G2" s="67" t="s">
        <v>86</v>
      </c>
      <c r="H2" s="66" t="s">
        <v>87</v>
      </c>
    </row>
    <row r="3" spans="1:8" ht="15.75" thickTop="1" x14ac:dyDescent="0.25">
      <c r="A3" s="61">
        <v>1</v>
      </c>
      <c r="B3" s="146" t="str">
        <f t="shared" ref="B3:C32" ca="1" si="0">IFERROR(INDEX(Data_Siswa,ROW(A1),COLUMN(A3)),"")</f>
        <v>AHMAD FARIZI</v>
      </c>
      <c r="C3" s="146" t="str">
        <f t="shared" ca="1" si="0"/>
        <v>0087736464</v>
      </c>
      <c r="D3" s="159">
        <v>3</v>
      </c>
      <c r="E3" s="159"/>
      <c r="F3" s="159"/>
      <c r="G3" s="159" t="s">
        <v>272</v>
      </c>
      <c r="H3" s="159" t="s">
        <v>273</v>
      </c>
    </row>
    <row r="4" spans="1:8" x14ac:dyDescent="0.25">
      <c r="A4" s="63">
        <v>2</v>
      </c>
      <c r="B4" s="146" t="str">
        <f t="shared" ca="1" si="0"/>
        <v>ALI BIKRIH</v>
      </c>
      <c r="C4" s="146" t="str">
        <f t="shared" ca="1" si="0"/>
        <v>0096718446</v>
      </c>
      <c r="D4" s="159">
        <v>5</v>
      </c>
      <c r="E4" s="159"/>
      <c r="F4" s="159">
        <v>1</v>
      </c>
      <c r="G4" s="159" t="s">
        <v>272</v>
      </c>
      <c r="H4" s="159" t="s">
        <v>273</v>
      </c>
    </row>
    <row r="5" spans="1:8" x14ac:dyDescent="0.25">
      <c r="A5" s="63">
        <v>3</v>
      </c>
      <c r="B5" s="146" t="str">
        <f t="shared" ca="1" si="0"/>
        <v>ANIES KALEELA</v>
      </c>
      <c r="C5" s="146" t="str">
        <f t="shared" ca="1" si="0"/>
        <v>0084872709</v>
      </c>
      <c r="D5" s="159"/>
      <c r="E5" s="159"/>
      <c r="F5" s="159"/>
      <c r="G5" s="159" t="s">
        <v>272</v>
      </c>
      <c r="H5" s="159" t="s">
        <v>273</v>
      </c>
    </row>
    <row r="6" spans="1:8" x14ac:dyDescent="0.25">
      <c r="A6" s="63">
        <v>4</v>
      </c>
      <c r="B6" s="146" t="str">
        <f t="shared" ca="1" si="0"/>
        <v>DEDI</v>
      </c>
      <c r="C6" s="146" t="str">
        <f t="shared" ca="1" si="0"/>
        <v>0077915208</v>
      </c>
      <c r="D6" s="159"/>
      <c r="E6" s="159"/>
      <c r="F6" s="159"/>
      <c r="G6" s="159" t="s">
        <v>272</v>
      </c>
      <c r="H6" s="159" t="s">
        <v>273</v>
      </c>
    </row>
    <row r="7" spans="1:8" x14ac:dyDescent="0.25">
      <c r="A7" s="63">
        <v>5</v>
      </c>
      <c r="B7" s="146" t="str">
        <f t="shared" ca="1" si="0"/>
        <v>DESWITA MAHARANI</v>
      </c>
      <c r="C7" s="146" t="str">
        <f t="shared" ca="1" si="0"/>
        <v>0093819661</v>
      </c>
      <c r="D7" s="159">
        <v>1</v>
      </c>
      <c r="E7" s="159"/>
      <c r="F7" s="159"/>
      <c r="G7" s="159" t="s">
        <v>272</v>
      </c>
      <c r="H7" s="159" t="s">
        <v>273</v>
      </c>
    </row>
    <row r="8" spans="1:8" x14ac:dyDescent="0.25">
      <c r="A8" s="63">
        <v>6</v>
      </c>
      <c r="B8" s="146" t="str">
        <f t="shared" ca="1" si="0"/>
        <v>DIMAZ RADITHYA SHARIQUE</v>
      </c>
      <c r="C8" s="146" t="str">
        <f t="shared" ca="1" si="0"/>
        <v>0091258806</v>
      </c>
      <c r="D8" s="159"/>
      <c r="E8" s="159"/>
      <c r="F8" s="159"/>
      <c r="G8" s="159" t="s">
        <v>272</v>
      </c>
      <c r="H8" s="159" t="s">
        <v>273</v>
      </c>
    </row>
    <row r="9" spans="1:8" x14ac:dyDescent="0.25">
      <c r="A9" s="63">
        <v>7</v>
      </c>
      <c r="B9" s="146" t="str">
        <f t="shared" ca="1" si="0"/>
        <v>DONI TATA</v>
      </c>
      <c r="C9" s="146" t="str">
        <f t="shared" ca="1" si="0"/>
        <v>0073283695</v>
      </c>
      <c r="D9" s="159"/>
      <c r="E9" s="159"/>
      <c r="F9" s="159"/>
      <c r="G9" s="159" t="s">
        <v>272</v>
      </c>
      <c r="H9" s="159" t="s">
        <v>273</v>
      </c>
    </row>
    <row r="10" spans="1:8" x14ac:dyDescent="0.25">
      <c r="A10" s="63">
        <v>8</v>
      </c>
      <c r="B10" s="146" t="str">
        <f t="shared" ca="1" si="0"/>
        <v>HAYKAL ZAQUAN</v>
      </c>
      <c r="C10" s="146" t="str">
        <f t="shared" ca="1" si="0"/>
        <v>0085416711</v>
      </c>
      <c r="D10" s="159"/>
      <c r="E10" s="159"/>
      <c r="F10" s="159"/>
      <c r="G10" s="159" t="s">
        <v>272</v>
      </c>
      <c r="H10" s="159" t="s">
        <v>273</v>
      </c>
    </row>
    <row r="11" spans="1:8" x14ac:dyDescent="0.25">
      <c r="A11" s="63">
        <v>9</v>
      </c>
      <c r="B11" s="146" t="str">
        <f t="shared" ca="1" si="0"/>
        <v>LAILATUL ULYA MAULIDIA</v>
      </c>
      <c r="C11" s="146" t="str">
        <f t="shared" ca="1" si="0"/>
        <v>0093750930</v>
      </c>
      <c r="D11" s="159">
        <v>1</v>
      </c>
      <c r="E11" s="159"/>
      <c r="F11" s="159"/>
      <c r="G11" s="159" t="s">
        <v>272</v>
      </c>
      <c r="H11" s="159" t="s">
        <v>273</v>
      </c>
    </row>
    <row r="12" spans="1:8" x14ac:dyDescent="0.25">
      <c r="A12" s="63">
        <v>10</v>
      </c>
      <c r="B12" s="146" t="str">
        <f t="shared" ca="1" si="0"/>
        <v>M. ANDI PRAYOGA</v>
      </c>
      <c r="C12" s="146" t="str">
        <f t="shared" ca="1" si="0"/>
        <v>0083148349</v>
      </c>
      <c r="D12" s="159"/>
      <c r="E12" s="159">
        <v>1</v>
      </c>
      <c r="F12" s="159"/>
      <c r="G12" s="159" t="s">
        <v>272</v>
      </c>
      <c r="H12" s="159" t="s">
        <v>273</v>
      </c>
    </row>
    <row r="13" spans="1:8" x14ac:dyDescent="0.25">
      <c r="A13" s="63">
        <v>11</v>
      </c>
      <c r="B13" s="146" t="str">
        <f t="shared" ca="1" si="0"/>
        <v>MILIANA</v>
      </c>
      <c r="C13" s="146" t="str">
        <f t="shared" ca="1" si="0"/>
        <v>0091954462</v>
      </c>
      <c r="D13" s="159"/>
      <c r="E13" s="159"/>
      <c r="F13" s="159"/>
      <c r="G13" s="159" t="s">
        <v>272</v>
      </c>
      <c r="H13" s="159" t="s">
        <v>273</v>
      </c>
    </row>
    <row r="14" spans="1:8" x14ac:dyDescent="0.25">
      <c r="A14" s="63">
        <v>12</v>
      </c>
      <c r="B14" s="146" t="str">
        <f t="shared" ca="1" si="0"/>
        <v>MUHAMMAD HAFIS</v>
      </c>
      <c r="C14" s="146" t="str">
        <f t="shared" ca="1" si="0"/>
        <v>0086427247</v>
      </c>
      <c r="D14" s="159"/>
      <c r="E14" s="159"/>
      <c r="F14" s="159">
        <v>1</v>
      </c>
      <c r="G14" s="159" t="s">
        <v>272</v>
      </c>
      <c r="H14" s="159" t="s">
        <v>273</v>
      </c>
    </row>
    <row r="15" spans="1:8" x14ac:dyDescent="0.25">
      <c r="A15" s="63">
        <v>13</v>
      </c>
      <c r="B15" s="146" t="str">
        <f t="shared" ca="1" si="0"/>
        <v>MUHAMMAD NIZAM</v>
      </c>
      <c r="C15" s="146" t="str">
        <f t="shared" ca="1" si="0"/>
        <v>0072115185</v>
      </c>
      <c r="D15" s="159">
        <v>1</v>
      </c>
      <c r="E15" s="159">
        <v>1</v>
      </c>
      <c r="F15" s="159">
        <v>1</v>
      </c>
      <c r="G15" s="159" t="s">
        <v>272</v>
      </c>
      <c r="H15" s="159" t="s">
        <v>273</v>
      </c>
    </row>
    <row r="16" spans="1:8" x14ac:dyDescent="0.25">
      <c r="A16" s="63">
        <v>14</v>
      </c>
      <c r="B16" s="146" t="str">
        <f t="shared" ca="1" si="0"/>
        <v>MUHAMMAD RAMADANI</v>
      </c>
      <c r="C16" s="146" t="str">
        <f t="shared" ca="1" si="0"/>
        <v>0071550749</v>
      </c>
      <c r="D16" s="159"/>
      <c r="E16" s="159"/>
      <c r="F16" s="159"/>
      <c r="G16" s="159" t="s">
        <v>272</v>
      </c>
      <c r="H16" s="159" t="s">
        <v>273</v>
      </c>
    </row>
    <row r="17" spans="1:8" x14ac:dyDescent="0.25">
      <c r="A17" s="63">
        <v>15</v>
      </c>
      <c r="B17" s="146" t="str">
        <f t="shared" ca="1" si="0"/>
        <v>MUHAMMAD REVALISA AKBAR</v>
      </c>
      <c r="C17" s="146" t="str">
        <f t="shared" ca="1" si="0"/>
        <v>0087069179</v>
      </c>
      <c r="D17" s="159">
        <v>3</v>
      </c>
      <c r="E17" s="159">
        <v>1</v>
      </c>
      <c r="F17" s="159"/>
      <c r="G17" s="159" t="s">
        <v>272</v>
      </c>
      <c r="H17" s="159" t="s">
        <v>273</v>
      </c>
    </row>
    <row r="18" spans="1:8" x14ac:dyDescent="0.25">
      <c r="A18" s="63">
        <v>16</v>
      </c>
      <c r="B18" s="146" t="str">
        <f t="shared" ca="1" si="0"/>
        <v>MUHAMMAD ROZI</v>
      </c>
      <c r="C18" s="146" t="str">
        <f t="shared" ca="1" si="0"/>
        <v>0078857610</v>
      </c>
      <c r="D18" s="159">
        <v>1</v>
      </c>
      <c r="E18" s="159"/>
      <c r="F18" s="159"/>
      <c r="G18" s="159" t="s">
        <v>272</v>
      </c>
      <c r="H18" s="159" t="s">
        <v>273</v>
      </c>
    </row>
    <row r="19" spans="1:8" x14ac:dyDescent="0.25">
      <c r="A19" s="63">
        <v>17</v>
      </c>
      <c r="B19" s="146" t="str">
        <f t="shared" ca="1" si="0"/>
        <v>MUHAMMAD SUKRON</v>
      </c>
      <c r="C19" s="146" t="str">
        <f t="shared" ca="1" si="0"/>
        <v>0073337501</v>
      </c>
      <c r="D19" s="159"/>
      <c r="E19" s="159"/>
      <c r="F19" s="159"/>
      <c r="G19" s="159" t="s">
        <v>272</v>
      </c>
      <c r="H19" s="159" t="s">
        <v>273</v>
      </c>
    </row>
    <row r="20" spans="1:8" x14ac:dyDescent="0.25">
      <c r="A20" s="63">
        <v>18</v>
      </c>
      <c r="B20" s="146" t="str">
        <f t="shared" ca="1" si="0"/>
        <v>NADIVA</v>
      </c>
      <c r="C20" s="146" t="str">
        <f t="shared" ca="1" si="0"/>
        <v>0084028635</v>
      </c>
      <c r="D20" s="159">
        <v>2</v>
      </c>
      <c r="E20" s="159"/>
      <c r="F20" s="159"/>
      <c r="G20" s="159" t="s">
        <v>272</v>
      </c>
      <c r="H20" s="159" t="s">
        <v>273</v>
      </c>
    </row>
    <row r="21" spans="1:8" x14ac:dyDescent="0.25">
      <c r="A21" s="63">
        <v>19</v>
      </c>
      <c r="B21" s="146" t="str">
        <f t="shared" ca="1" si="0"/>
        <v>NURAINI</v>
      </c>
      <c r="C21" s="146" t="str">
        <f t="shared" ca="1" si="0"/>
        <v>0071301693</v>
      </c>
      <c r="D21" s="159">
        <v>2</v>
      </c>
      <c r="E21" s="159"/>
      <c r="F21" s="159"/>
      <c r="G21" s="159" t="s">
        <v>272</v>
      </c>
      <c r="H21" s="159" t="s">
        <v>273</v>
      </c>
    </row>
    <row r="22" spans="1:8" x14ac:dyDescent="0.25">
      <c r="A22" s="63">
        <v>20</v>
      </c>
      <c r="B22" s="146" t="str">
        <f t="shared" ca="1" si="0"/>
        <v>NURUL KAMILA</v>
      </c>
      <c r="C22" s="146" t="str">
        <f t="shared" ca="1" si="0"/>
        <v>0086950510</v>
      </c>
      <c r="D22" s="159">
        <v>6</v>
      </c>
      <c r="E22" s="159"/>
      <c r="F22" s="159"/>
      <c r="G22" s="159" t="s">
        <v>272</v>
      </c>
      <c r="H22" s="159" t="s">
        <v>273</v>
      </c>
    </row>
    <row r="23" spans="1:8" x14ac:dyDescent="0.25">
      <c r="A23" s="63">
        <v>21</v>
      </c>
      <c r="B23" s="146" t="str">
        <f t="shared" ca="1" si="0"/>
        <v>NURUL NATASYA</v>
      </c>
      <c r="C23" s="146" t="str">
        <f t="shared" ca="1" si="0"/>
        <v>0093001597</v>
      </c>
      <c r="D23" s="159">
        <v>1</v>
      </c>
      <c r="E23" s="159"/>
      <c r="F23" s="159"/>
      <c r="G23" s="159" t="s">
        <v>272</v>
      </c>
      <c r="H23" s="159" t="s">
        <v>273</v>
      </c>
    </row>
    <row r="24" spans="1:8" x14ac:dyDescent="0.25">
      <c r="A24" s="63">
        <v>22</v>
      </c>
      <c r="B24" s="146" t="str">
        <f t="shared" ca="1" si="0"/>
        <v>RONI ANDIKA</v>
      </c>
      <c r="C24" s="146" t="str">
        <f t="shared" ca="1" si="0"/>
        <v>0083565802</v>
      </c>
      <c r="D24" s="159"/>
      <c r="E24" s="159"/>
      <c r="F24" s="159"/>
      <c r="G24" s="159" t="s">
        <v>272</v>
      </c>
      <c r="H24" s="159" t="s">
        <v>273</v>
      </c>
    </row>
    <row r="25" spans="1:8" x14ac:dyDescent="0.25">
      <c r="A25" s="63">
        <v>23</v>
      </c>
      <c r="B25" s="146" t="str">
        <f t="shared" ca="1" si="0"/>
        <v>SAIDUL SYA'BAN</v>
      </c>
      <c r="C25" s="146" t="str">
        <f t="shared" ca="1" si="0"/>
        <v>0074839126</v>
      </c>
      <c r="D25" s="159"/>
      <c r="E25" s="159"/>
      <c r="F25" s="159"/>
      <c r="G25" s="159" t="s">
        <v>272</v>
      </c>
      <c r="H25" s="159" t="s">
        <v>273</v>
      </c>
    </row>
    <row r="26" spans="1:8" x14ac:dyDescent="0.25">
      <c r="A26" s="63">
        <v>24</v>
      </c>
      <c r="B26" s="146" t="str">
        <f t="shared" ca="1" si="0"/>
        <v>SYAHIRA ANEILA AZRA</v>
      </c>
      <c r="C26" s="146" t="str">
        <f t="shared" ca="1" si="0"/>
        <v>0083954090</v>
      </c>
      <c r="D26" s="159"/>
      <c r="E26" s="159"/>
      <c r="F26" s="159">
        <v>2</v>
      </c>
      <c r="G26" s="159" t="s">
        <v>272</v>
      </c>
      <c r="H26" s="159" t="s">
        <v>273</v>
      </c>
    </row>
    <row r="27" spans="1:8" x14ac:dyDescent="0.25">
      <c r="A27" s="63">
        <v>25</v>
      </c>
      <c r="B27" s="146" t="str">
        <f t="shared" ca="1" si="0"/>
        <v>UMSIYEH</v>
      </c>
      <c r="C27" s="146" t="str">
        <f t="shared" ca="1" si="0"/>
        <v>0071939466</v>
      </c>
      <c r="D27" s="159">
        <v>14</v>
      </c>
      <c r="E27" s="159"/>
      <c r="F27" s="159"/>
      <c r="G27" s="159" t="s">
        <v>272</v>
      </c>
      <c r="H27" s="159" t="s">
        <v>273</v>
      </c>
    </row>
    <row r="28" spans="1:8" x14ac:dyDescent="0.25">
      <c r="A28" s="63">
        <v>26</v>
      </c>
      <c r="B28" s="146" t="str">
        <f t="shared" ca="1" si="0"/>
        <v>YAMAN</v>
      </c>
      <c r="C28" s="146" t="str">
        <f t="shared" ca="1" si="0"/>
        <v>0079075710</v>
      </c>
      <c r="D28" s="159"/>
      <c r="E28" s="159"/>
      <c r="F28" s="159"/>
      <c r="G28" s="159"/>
      <c r="H28" s="159"/>
    </row>
    <row r="29" spans="1:8" x14ac:dyDescent="0.25">
      <c r="A29" s="63">
        <v>27</v>
      </c>
      <c r="B29" s="146" t="str">
        <f t="shared" ca="1" si="0"/>
        <v/>
      </c>
      <c r="C29" s="146" t="str">
        <f t="shared" ca="1" si="0"/>
        <v/>
      </c>
      <c r="D29" s="159"/>
      <c r="E29" s="159"/>
      <c r="F29" s="159"/>
      <c r="G29" s="159"/>
      <c r="H29" s="159"/>
    </row>
    <row r="30" spans="1:8" x14ac:dyDescent="0.25">
      <c r="A30" s="63">
        <v>28</v>
      </c>
      <c r="B30" s="146" t="str">
        <f t="shared" ca="1" si="0"/>
        <v/>
      </c>
      <c r="C30" s="146" t="str">
        <f t="shared" ca="1" si="0"/>
        <v/>
      </c>
      <c r="D30" s="159"/>
      <c r="E30" s="159"/>
      <c r="F30" s="159"/>
      <c r="G30" s="159"/>
      <c r="H30" s="159"/>
    </row>
    <row r="31" spans="1:8" x14ac:dyDescent="0.25">
      <c r="A31" s="63">
        <v>29</v>
      </c>
      <c r="B31" s="146" t="str">
        <f t="shared" ca="1" si="0"/>
        <v/>
      </c>
      <c r="C31" s="146" t="str">
        <f t="shared" ca="1" si="0"/>
        <v/>
      </c>
      <c r="D31" s="159"/>
      <c r="E31" s="159"/>
      <c r="F31" s="159"/>
      <c r="G31" s="159"/>
      <c r="H31" s="159"/>
    </row>
    <row r="32" spans="1:8" x14ac:dyDescent="0.25">
      <c r="B32" s="146" t="str">
        <f t="shared" ca="1" si="0"/>
        <v/>
      </c>
      <c r="C32" s="146" t="str">
        <f t="shared" ca="1" si="0"/>
        <v/>
      </c>
    </row>
  </sheetData>
  <sheetProtection password="C036" sheet="1" objects="1" scenarios="1"/>
  <mergeCells count="1">
    <mergeCell ref="A1:H1"/>
  </mergeCells>
  <dataValidations count="3">
    <dataValidation allowBlank="1" showInputMessage="1" showErrorMessage="1" promptTitle="Info" prompt="Deskripsi_x000a_Isi Catatan Wali Kelas" sqref="H3:H31"/>
    <dataValidation type="list" allowBlank="1" showInputMessage="1" showErrorMessage="1" promptTitle="Info" prompt="Isi dengan pilihan list yang sudah disediakan ^_^" sqref="G3:G31">
      <formula1>"--Status--,Naik,Tidak Naik,Lulus,Tidak Lulus"</formula1>
    </dataValidation>
    <dataValidation allowBlank="1" showInputMessage="1" showErrorMessage="1" promptTitle="Info" prompt="Isi dengan Angka 1,2,3,dst_x000a_jangan diisi 01,02,03,dst" sqref="D3:F31"/>
  </dataValidation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2">
    <pageSetUpPr fitToPage="1"/>
  </sheetPr>
  <dimension ref="B2:N44"/>
  <sheetViews>
    <sheetView showGridLines="0" showRowColHeaders="0" zoomScaleNormal="100" zoomScaleSheetLayoutView="100" workbookViewId="0">
      <selection activeCell="M43" sqref="M43"/>
    </sheetView>
  </sheetViews>
  <sheetFormatPr defaultRowHeight="15" x14ac:dyDescent="0.3"/>
  <cols>
    <col min="1" max="1" width="9.140625" style="68"/>
    <col min="2" max="3" width="4" style="68" customWidth="1"/>
    <col min="4" max="4" width="25.7109375" style="68" customWidth="1"/>
    <col min="5" max="8" width="14.28515625" style="68" customWidth="1"/>
    <col min="9" max="13" width="9.140625" style="68"/>
    <col min="14" max="14" width="0" style="68" hidden="1" customWidth="1"/>
    <col min="15" max="16384" width="9.140625" style="68"/>
  </cols>
  <sheetData>
    <row r="2" spans="2:14" x14ac:dyDescent="0.3">
      <c r="K2" s="69" t="s">
        <v>89</v>
      </c>
    </row>
    <row r="3" spans="2:14" x14ac:dyDescent="0.3">
      <c r="B3" s="70" t="s">
        <v>70</v>
      </c>
      <c r="C3" s="70"/>
      <c r="D3" s="70" t="str">
        <f ca="1">": "&amp;UPPER(INDEX(Data_Siswa,K3,1))</f>
        <v>: AHMAD FARIZI</v>
      </c>
      <c r="E3" s="70"/>
      <c r="F3" s="70" t="s">
        <v>90</v>
      </c>
      <c r="G3" s="70" t="str">
        <f>": MIN 3 SAROLANGUN"</f>
        <v>: MIN 3 SAROLANGUN</v>
      </c>
      <c r="H3" s="70"/>
      <c r="K3" s="71">
        <v>1</v>
      </c>
      <c r="N3" s="68" t="str">
        <f>UPPER("rapor semester "&amp;[4]SK!$F$7&amp;" tp. "&amp;[4]SK!$F$9)</f>
        <v>RAPOR SEMESTER II TP. 2018/2019</v>
      </c>
    </row>
    <row r="4" spans="2:14" x14ac:dyDescent="0.3">
      <c r="B4" s="72" t="s">
        <v>91</v>
      </c>
      <c r="C4" s="72"/>
      <c r="D4" s="72" t="str">
        <f ca="1">": "&amp;INDEX(Data_Siswa,K3,3)</f>
        <v>: 140002</v>
      </c>
      <c r="E4" s="72"/>
      <c r="F4" s="72" t="s">
        <v>92</v>
      </c>
      <c r="G4" s="72" t="str">
        <f>": "&amp;KKM!G2&amp;"-"&amp;KKM!H2&amp;"/ I"</f>
        <v>: 6-B/ I</v>
      </c>
      <c r="H4" s="72"/>
      <c r="N4" s="68" t="str">
        <f ca="1">IFERROR(UPPER(INDEX(Dasis,NUS,3)&amp;" | nis: "&amp;INDEX(Dasis,NUS,1)&amp;" | nisn: "&amp;INDEX(Dasis,NUS,2)),"")</f>
        <v/>
      </c>
    </row>
    <row r="5" spans="2:14" x14ac:dyDescent="0.3">
      <c r="B5" s="73" t="s">
        <v>2</v>
      </c>
      <c r="C5" s="73"/>
      <c r="D5" s="73" t="str">
        <f ca="1">": "&amp;INDEX(Data_Siswa,K3,2)</f>
        <v>: 0087736464</v>
      </c>
      <c r="E5" s="73"/>
      <c r="F5" s="73" t="s">
        <v>93</v>
      </c>
      <c r="G5" s="73" t="str">
        <f>": 2019/2020"</f>
        <v>: 2019/2020</v>
      </c>
      <c r="H5" s="73"/>
    </row>
    <row r="6" spans="2:14" x14ac:dyDescent="0.3">
      <c r="B6" s="72"/>
      <c r="C6" s="72"/>
      <c r="D6" s="72"/>
      <c r="E6" s="72"/>
      <c r="F6" s="72"/>
      <c r="G6" s="72"/>
      <c r="H6" s="72"/>
    </row>
    <row r="7" spans="2:14" ht="18" x14ac:dyDescent="0.3">
      <c r="B7" s="74" t="s">
        <v>94</v>
      </c>
      <c r="C7" s="75"/>
      <c r="D7" s="75"/>
      <c r="E7" s="75"/>
      <c r="F7" s="75"/>
      <c r="G7" s="75"/>
      <c r="H7" s="75"/>
    </row>
    <row r="9" spans="2:14" x14ac:dyDescent="0.3">
      <c r="B9" s="76" t="s">
        <v>95</v>
      </c>
      <c r="C9" s="76" t="s">
        <v>96</v>
      </c>
    </row>
    <row r="10" spans="2:14" x14ac:dyDescent="0.3">
      <c r="C10" s="77" t="s">
        <v>97</v>
      </c>
      <c r="D10" s="68" t="s">
        <v>98</v>
      </c>
    </row>
    <row r="11" spans="2:14" x14ac:dyDescent="0.3">
      <c r="D11" s="78" t="s">
        <v>29</v>
      </c>
      <c r="E11" s="173" t="s">
        <v>72</v>
      </c>
      <c r="F11" s="173"/>
      <c r="G11" s="173"/>
      <c r="H11" s="173"/>
    </row>
    <row r="12" spans="2:14" ht="60" customHeight="1" x14ac:dyDescent="0.3">
      <c r="D12" s="79" t="str">
        <f>IFERROR(INDEX(Sikap!$D$3:$E$32,'R1'!K3,1),"")</f>
        <v>Baik</v>
      </c>
      <c r="E12" s="174" t="str">
        <f>IFERROR(INDEX(Sikap!$D$3:$E$32,'R1'!K3,2),"")</f>
        <v xml:space="preserve">Selalu taat beribadah. Menunjukkan sikap berperilaku sukur,berdoa sebelum dan sesudah melakukan kegiatan, dan toleransi dalam beragama dengan baik. </v>
      </c>
      <c r="F12" s="174"/>
      <c r="G12" s="174"/>
      <c r="H12" s="174"/>
    </row>
    <row r="14" spans="2:14" x14ac:dyDescent="0.3">
      <c r="C14" s="77" t="s">
        <v>99</v>
      </c>
      <c r="D14" s="68" t="s">
        <v>100</v>
      </c>
    </row>
    <row r="15" spans="2:14" x14ac:dyDescent="0.3">
      <c r="D15" s="78" t="s">
        <v>29</v>
      </c>
      <c r="E15" s="173" t="s">
        <v>72</v>
      </c>
      <c r="F15" s="173"/>
      <c r="G15" s="173"/>
      <c r="H15" s="173"/>
    </row>
    <row r="16" spans="2:14" ht="60" customHeight="1" x14ac:dyDescent="0.3">
      <c r="D16" s="79" t="str">
        <f>IFERROR(INDEX(Sikap!$F$3:$G$32,K3,1),"")</f>
        <v>Baik</v>
      </c>
      <c r="E16" s="174" t="str">
        <f>IFERROR(INDEX(Sikap!$F$3:$G$32,K3,2),"")</f>
        <v xml:space="preserve">Menunjukkan sikap jujur, disiplin, tanggung jawab, santun, percaya diri, dan peduli dengan baik. </v>
      </c>
      <c r="F16" s="174"/>
      <c r="G16" s="174"/>
      <c r="H16" s="174"/>
    </row>
    <row r="18" spans="2:8" x14ac:dyDescent="0.3">
      <c r="B18" s="76" t="s">
        <v>101</v>
      </c>
      <c r="C18" s="76" t="s">
        <v>102</v>
      </c>
    </row>
    <row r="19" spans="2:8" x14ac:dyDescent="0.3">
      <c r="C19" s="76" t="s">
        <v>103</v>
      </c>
      <c r="E19" s="76" t="str">
        <f>": "&amp;KKM!C9</f>
        <v>: 70</v>
      </c>
    </row>
    <row r="20" spans="2:8" x14ac:dyDescent="0.3">
      <c r="B20" s="80"/>
      <c r="C20" s="81"/>
      <c r="D20" s="82"/>
      <c r="E20" s="173" t="s">
        <v>104</v>
      </c>
      <c r="F20" s="173"/>
      <c r="G20" s="173" t="s">
        <v>105</v>
      </c>
      <c r="H20" s="173"/>
    </row>
    <row r="21" spans="2:8" x14ac:dyDescent="0.3">
      <c r="B21" s="83" t="s">
        <v>0</v>
      </c>
      <c r="C21" s="84" t="s">
        <v>106</v>
      </c>
      <c r="D21" s="85"/>
      <c r="E21" s="78" t="s">
        <v>107</v>
      </c>
      <c r="F21" s="78" t="s">
        <v>29</v>
      </c>
      <c r="G21" s="78" t="s">
        <v>107</v>
      </c>
      <c r="H21" s="78" t="s">
        <v>108</v>
      </c>
    </row>
    <row r="22" spans="2:8" x14ac:dyDescent="0.3">
      <c r="B22" s="86" t="s">
        <v>109</v>
      </c>
      <c r="C22" s="87"/>
      <c r="D22" s="87"/>
      <c r="E22" s="87"/>
      <c r="F22" s="87"/>
      <c r="G22" s="87"/>
      <c r="H22" s="88"/>
    </row>
    <row r="23" spans="2:8" x14ac:dyDescent="0.3">
      <c r="B23" s="89">
        <v>1</v>
      </c>
      <c r="C23" s="90" t="s">
        <v>110</v>
      </c>
      <c r="D23" s="88" t="s">
        <v>111</v>
      </c>
      <c r="E23" s="151">
        <f ca="1">IFERROR(INDEX(PAT!$Q$3:$AC$32,NU,ROW(E1)),"")</f>
        <v>86.75</v>
      </c>
      <c r="F23" s="79" t="str">
        <f ca="1">IFERROR(LOOKUP(E23,KKM!$C$11:$C$14,KKM!$B$11:$B$14),"")</f>
        <v>B</v>
      </c>
      <c r="G23" s="151">
        <f ca="1">IFERROR(INDEX(PAT!$AD$3:$AP$32,NU,ROW(G1)),"")</f>
        <v>86.5</v>
      </c>
      <c r="H23" s="79" t="str">
        <f ca="1">IFERROR(LOOKUP(G23,KKM!$C$11:$C$14,KKM!$B$11:$B$14),"")</f>
        <v>B</v>
      </c>
    </row>
    <row r="24" spans="2:8" x14ac:dyDescent="0.3">
      <c r="B24" s="91"/>
      <c r="C24" s="90" t="s">
        <v>112</v>
      </c>
      <c r="D24" s="88" t="s">
        <v>113</v>
      </c>
      <c r="E24" s="151">
        <f ca="1">IFERROR(INDEX(PAT!$Q$3:$AC$32,NU,ROW(E2)),"")</f>
        <v>80.5</v>
      </c>
      <c r="F24" s="79" t="str">
        <f ca="1">IFERROR(LOOKUP(E24,KKM!$C$11:$C$14,KKM!$B$11:$B$14),"")</f>
        <v>B</v>
      </c>
      <c r="G24" s="151">
        <f ca="1">IFERROR(INDEX(PAT!$AD$3:$AP$32,NU,ROW(G2)),"")</f>
        <v>80</v>
      </c>
      <c r="H24" s="79" t="str">
        <f ca="1">IFERROR(LOOKUP(G24,KKM!$C$11:$C$14,KKM!$B$11:$B$14),"")</f>
        <v>B</v>
      </c>
    </row>
    <row r="25" spans="2:8" x14ac:dyDescent="0.3">
      <c r="B25" s="91"/>
      <c r="C25" s="90" t="s">
        <v>114</v>
      </c>
      <c r="D25" s="88" t="s">
        <v>115</v>
      </c>
      <c r="E25" s="151">
        <f ca="1">IFERROR(INDEX(PAT!$Q$3:$AC$32,NU,ROW(E3)),"")</f>
        <v>85.333333333333343</v>
      </c>
      <c r="F25" s="79" t="str">
        <f ca="1">IFERROR(LOOKUP(E25,KKM!$C$11:$C$14,KKM!$B$11:$B$14),"")</f>
        <v>B</v>
      </c>
      <c r="G25" s="151">
        <f ca="1">IFERROR(INDEX(PAT!$AD$3:$AP$32,NU,ROW(G3)),"")</f>
        <v>84</v>
      </c>
      <c r="H25" s="79" t="str">
        <f ca="1">IFERROR(LOOKUP(G25,KKM!$C$11:$C$14,KKM!$B$11:$B$14),"")</f>
        <v>B</v>
      </c>
    </row>
    <row r="26" spans="2:8" x14ac:dyDescent="0.3">
      <c r="B26" s="92"/>
      <c r="C26" s="90" t="s">
        <v>116</v>
      </c>
      <c r="D26" s="88" t="s">
        <v>117</v>
      </c>
      <c r="E26" s="151">
        <f ca="1">IFERROR(INDEX(PAT!$Q$3:$AC$32,NU,ROW(E4)),"")</f>
        <v>84.166666666666657</v>
      </c>
      <c r="F26" s="79" t="str">
        <f ca="1">IFERROR(LOOKUP(E26,KKM!$C$11:$C$14,KKM!$B$11:$B$14),"")</f>
        <v>B</v>
      </c>
      <c r="G26" s="151">
        <f ca="1">IFERROR(INDEX(PAT!$AD$3:$AP$32,NU,ROW(G4)),"")</f>
        <v>94</v>
      </c>
      <c r="H26" s="79" t="str">
        <f ca="1">IFERROR(LOOKUP(G26,KKM!$C$11:$C$14,KKM!$B$11:$B$14),"")</f>
        <v>A</v>
      </c>
    </row>
    <row r="27" spans="2:8" ht="35.25" customHeight="1" x14ac:dyDescent="0.3">
      <c r="B27" s="79">
        <v>2</v>
      </c>
      <c r="C27" s="175" t="s">
        <v>118</v>
      </c>
      <c r="D27" s="176"/>
      <c r="E27" s="151">
        <f ca="1">IFERROR(INDEX(PAT!$Q$3:$AC$32,NU,ROW(E5)),"")</f>
        <v>80.5</v>
      </c>
      <c r="F27" s="79" t="str">
        <f ca="1">IFERROR(LOOKUP(E27,KKM!$C$11:$C$14,KKM!$B$11:$B$14),"")</f>
        <v>B</v>
      </c>
      <c r="G27" s="151" t="str">
        <f ca="1">IFERROR(INDEX(PAT!$AD$3:$AP$32,NU,ROW(G5)),"")</f>
        <v/>
      </c>
      <c r="H27" s="79" t="str">
        <f ca="1">IFERROR(LOOKUP(G27,KKM!$C$11:$C$14,KKM!$B$11:$B$14),"")</f>
        <v/>
      </c>
    </row>
    <row r="28" spans="2:8" x14ac:dyDescent="0.3">
      <c r="B28" s="78">
        <v>3</v>
      </c>
      <c r="C28" s="93" t="s">
        <v>119</v>
      </c>
      <c r="D28" s="88"/>
      <c r="E28" s="151">
        <f ca="1">IFERROR(INDEX(PAT!$Q$3:$AC$32,NU,ROW(E6)),"")</f>
        <v>70</v>
      </c>
      <c r="F28" s="79" t="str">
        <f ca="1">IFERROR(LOOKUP(E28,KKM!$C$11:$C$14,KKM!$B$11:$B$14),"")</f>
        <v>C</v>
      </c>
      <c r="G28" s="151">
        <f ca="1">IFERROR(INDEX(PAT!$AD$3:$AP$32,NU,ROW(G6)),"")</f>
        <v>80</v>
      </c>
      <c r="H28" s="79" t="str">
        <f ca="1">IFERROR(LOOKUP(G28,KKM!$C$11:$C$14,KKM!$B$11:$B$14),"")</f>
        <v>B</v>
      </c>
    </row>
    <row r="29" spans="2:8" x14ac:dyDescent="0.3">
      <c r="B29" s="79">
        <v>4</v>
      </c>
      <c r="C29" s="93" t="s">
        <v>120</v>
      </c>
      <c r="D29" s="88"/>
      <c r="E29" s="151">
        <f ca="1">IFERROR(INDEX(PAT!$Q$3:$AC$32,NU,ROW(E7)),"")</f>
        <v>79</v>
      </c>
      <c r="F29" s="79" t="str">
        <f ca="1">IFERROR(LOOKUP(E29,KKM!$C$11:$C$14,KKM!$B$11:$B$14),"")</f>
        <v>C</v>
      </c>
      <c r="G29" s="151">
        <f ca="1">IFERROR(INDEX(PAT!$AD$3:$AP$32,NU,ROW(G7)),"")</f>
        <v>78</v>
      </c>
      <c r="H29" s="79" t="str">
        <f ca="1">IFERROR(LOOKUP(G29,KKM!$C$11:$C$14,KKM!$B$11:$B$14),"")</f>
        <v>C</v>
      </c>
    </row>
    <row r="30" spans="2:8" x14ac:dyDescent="0.3">
      <c r="B30" s="78">
        <v>5</v>
      </c>
      <c r="C30" s="93" t="s">
        <v>121</v>
      </c>
      <c r="D30" s="88"/>
      <c r="E30" s="151">
        <f ca="1">IFERROR(INDEX(PAT!$Q$3:$AC$32,NU,ROW(E8)),"")</f>
        <v>71.666666666666657</v>
      </c>
      <c r="F30" s="79" t="str">
        <f ca="1">IFERROR(LOOKUP(E30,KKM!$C$11:$C$14,KKM!$B$11:$B$14),"")</f>
        <v>C</v>
      </c>
      <c r="G30" s="151">
        <f ca="1">IFERROR(INDEX(PAT!$AD$3:$AP$32,NU,ROW(G8)),"")</f>
        <v>100</v>
      </c>
      <c r="H30" s="79" t="str">
        <f ca="1">IFERROR(LOOKUP(G30,KKM!$C$11:$C$14,KKM!$B$11:$B$14),"")</f>
        <v>A</v>
      </c>
    </row>
    <row r="31" spans="2:8" x14ac:dyDescent="0.3">
      <c r="B31" s="79">
        <v>6</v>
      </c>
      <c r="C31" s="93" t="s">
        <v>122</v>
      </c>
      <c r="D31" s="88"/>
      <c r="E31" s="151">
        <f ca="1">IFERROR(INDEX(PAT!$Q$3:$AC$32,NU,ROW(E9)),"")</f>
        <v>73.333333333333343</v>
      </c>
      <c r="F31" s="79" t="str">
        <f ca="1">IFERROR(LOOKUP(E31,KKM!$C$11:$C$14,KKM!$B$11:$B$14),"")</f>
        <v>C</v>
      </c>
      <c r="G31" s="151">
        <f ca="1">IFERROR(INDEX(PAT!$AD$3:$AP$32,NU,ROW(G9)),"")</f>
        <v>70</v>
      </c>
      <c r="H31" s="79" t="str">
        <f ca="1">IFERROR(LOOKUP(G31,KKM!$C$11:$C$14,KKM!$B$11:$B$14),"")</f>
        <v>C</v>
      </c>
    </row>
    <row r="32" spans="2:8" x14ac:dyDescent="0.3">
      <c r="B32" s="78">
        <v>7</v>
      </c>
      <c r="C32" s="93" t="s">
        <v>123</v>
      </c>
      <c r="D32" s="88"/>
      <c r="E32" s="151">
        <f ca="1">IFERROR(INDEX(PAT!$Q$3:$AC$32,NU,ROW(E10)),"")</f>
        <v>70</v>
      </c>
      <c r="F32" s="79" t="str">
        <f ca="1">IFERROR(LOOKUP(E32,KKM!$C$11:$C$14,KKM!$B$11:$B$14),"")</f>
        <v>C</v>
      </c>
      <c r="G32" s="151">
        <f ca="1">IFERROR(INDEX(PAT!$AD$3:$AP$32,NU,ROW(G10)),"")</f>
        <v>80</v>
      </c>
      <c r="H32" s="79" t="str">
        <f ca="1">IFERROR(LOOKUP(G32,KKM!$C$11:$C$14,KKM!$B$11:$B$14),"")</f>
        <v>B</v>
      </c>
    </row>
    <row r="33" spans="2:11" x14ac:dyDescent="0.3">
      <c r="B33" s="86" t="s">
        <v>124</v>
      </c>
      <c r="C33" s="87"/>
      <c r="D33" s="87"/>
      <c r="E33" s="87"/>
      <c r="F33" s="87"/>
      <c r="G33" s="79"/>
      <c r="H33" s="88"/>
    </row>
    <row r="34" spans="2:11" x14ac:dyDescent="0.3">
      <c r="B34" s="79">
        <v>1</v>
      </c>
      <c r="C34" s="93" t="s">
        <v>125</v>
      </c>
      <c r="D34" s="88"/>
      <c r="E34" s="151">
        <f ca="1">IFERROR(INDEX(PAT!$Q$3:$AC$32,NU,ROW(E12)-1),"")</f>
        <v>85.625</v>
      </c>
      <c r="F34" s="79" t="str">
        <f ca="1">IFERROR(LOOKUP(E34,KKM!$C$11:$C$14,KKM!$B$11:$B$14),"")</f>
        <v>B</v>
      </c>
      <c r="G34" s="151">
        <f ca="1">IFERROR(INDEX(PAT!$AD$3:$AP$32,NU,ROW(G12)-1),"")</f>
        <v>82</v>
      </c>
      <c r="H34" s="79" t="str">
        <f ca="1">IFERROR(LOOKUP(G34,KKM!$C$11:$C$14,KKM!$B$11:$B$14),"")</f>
        <v>B</v>
      </c>
      <c r="K34" s="94" t="s">
        <v>126</v>
      </c>
    </row>
    <row r="35" spans="2:11" ht="30.75" customHeight="1" x14ac:dyDescent="0.3">
      <c r="B35" s="79">
        <v>2</v>
      </c>
      <c r="C35" s="177" t="s">
        <v>127</v>
      </c>
      <c r="D35" s="178"/>
      <c r="E35" s="151">
        <f ca="1">IFERROR(INDEX(PAT!$Q$3:$AC$32,NU,ROW(E13)-1),"")</f>
        <v>72.5</v>
      </c>
      <c r="F35" s="79" t="str">
        <f ca="1">IFERROR(LOOKUP(E35,KKM!$C$11:$C$14,KKM!$B$11:$B$14),"")</f>
        <v>C</v>
      </c>
      <c r="G35" s="151">
        <f ca="1">IFERROR(INDEX(PAT!$AD$3:$AP$32,NU,ROW(G13)-1),"")</f>
        <v>100</v>
      </c>
      <c r="H35" s="79" t="str">
        <f ca="1">IFERROR(LOOKUP(G35,KKM!$C$11:$C$14,KKM!$B$11:$B$14),"")</f>
        <v>A</v>
      </c>
    </row>
    <row r="36" spans="2:11" x14ac:dyDescent="0.3">
      <c r="B36" s="95">
        <v>3</v>
      </c>
      <c r="C36" s="93" t="s">
        <v>128</v>
      </c>
      <c r="D36" s="87"/>
      <c r="E36" s="87"/>
      <c r="F36" s="87"/>
      <c r="G36" s="79"/>
      <c r="H36" s="88"/>
    </row>
    <row r="37" spans="2:11" x14ac:dyDescent="0.3">
      <c r="B37" s="96"/>
      <c r="C37" s="93" t="s">
        <v>110</v>
      </c>
      <c r="D37" s="88" t="str">
        <f>IF(KKM!G2&lt;4,"","Bahasa Inggris")</f>
        <v>Bahasa Inggris</v>
      </c>
      <c r="E37" s="151">
        <f ca="1">IFERROR(INDEX(PAT!$Q$3:$AC$32,NU,ROW(E15)-2),"")</f>
        <v>75</v>
      </c>
      <c r="F37" s="79" t="str">
        <f ca="1">IFERROR(LOOKUP(E37,KKM!$C$11:$C$14,KKM!$B$11:$B$14),"")</f>
        <v>C</v>
      </c>
      <c r="G37" s="151">
        <f ca="1">IFERROR(INDEX(PAT!$AD$3:$AP$32,NU,ROW(G15)-2),"")</f>
        <v>78</v>
      </c>
      <c r="H37" s="79" t="str">
        <f ca="1">IFERROR(LOOKUP(G37,KKM!$C$11:$C$14,KKM!$B$11:$B$14),"")</f>
        <v>C</v>
      </c>
    </row>
    <row r="38" spans="2:11" x14ac:dyDescent="0.3">
      <c r="B38" s="90" t="s">
        <v>129</v>
      </c>
      <c r="C38" s="87"/>
      <c r="D38" s="88"/>
      <c r="E38" s="151">
        <f ca="1">IF(COUNT(E23:E37),SUM(E23:E37),"")</f>
        <v>1014.375</v>
      </c>
      <c r="F38" s="97"/>
      <c r="G38" s="151">
        <f ca="1">IF(COUNT(G23:G37),SUM(G23:G37),"")</f>
        <v>1012.5</v>
      </c>
      <c r="H38" s="97"/>
    </row>
    <row r="39" spans="2:11" x14ac:dyDescent="0.3">
      <c r="B39" s="90" t="s">
        <v>164</v>
      </c>
      <c r="C39" s="87"/>
      <c r="D39" s="88"/>
      <c r="E39" s="179" t="str">
        <f ca="1">IFERROR(INDEX(PAT!$AR$3:$AR$32,NU,1)&amp;" dari "&amp;COUNT(PAT!$AR$3:$AR$32)&amp;" peserta didik","")</f>
        <v>12 dari 26 peserta didik</v>
      </c>
      <c r="F39" s="180"/>
      <c r="G39" s="180"/>
      <c r="H39" s="181"/>
    </row>
    <row r="40" spans="2:11" x14ac:dyDescent="0.3">
      <c r="C40" s="98" t="s">
        <v>130</v>
      </c>
    </row>
    <row r="41" spans="2:11" x14ac:dyDescent="0.3">
      <c r="C41" s="99" t="s">
        <v>131</v>
      </c>
    </row>
    <row r="42" spans="2:11" x14ac:dyDescent="0.3">
      <c r="C42" s="182" t="s">
        <v>28</v>
      </c>
      <c r="D42" s="182"/>
      <c r="E42" s="182" t="s">
        <v>29</v>
      </c>
      <c r="F42" s="182"/>
      <c r="G42" s="182"/>
      <c r="H42" s="182"/>
    </row>
    <row r="43" spans="2:11" x14ac:dyDescent="0.3">
      <c r="C43" s="182"/>
      <c r="D43" s="182"/>
      <c r="E43" s="79" t="s">
        <v>33</v>
      </c>
      <c r="F43" s="79" t="s">
        <v>32</v>
      </c>
      <c r="G43" s="79" t="s">
        <v>31</v>
      </c>
      <c r="H43" s="79" t="s">
        <v>30</v>
      </c>
    </row>
    <row r="44" spans="2:11" x14ac:dyDescent="0.3">
      <c r="C44" s="173" t="str">
        <f>KKM!C9&amp;" (x)"</f>
        <v>70 (x)</v>
      </c>
      <c r="D44" s="173"/>
      <c r="E44" s="79" t="s">
        <v>132</v>
      </c>
      <c r="F44" s="79" t="str">
        <f>"x &lt;= "&amp;TEXT(KKM!C12,"0.#")</f>
        <v>x &lt;= 70</v>
      </c>
      <c r="G44" s="79" t="str">
        <f>TEXT(KKM!C13,"0.#")&amp;"&lt;="&amp;TEXT(KKM!D13,"0.#")</f>
        <v>80&lt;=89</v>
      </c>
      <c r="H44" s="79" t="str">
        <f>TEXT(KKM!C14,"0.#")&amp;"&lt;="&amp;TEXT(KKM!D14,"0.#")</f>
        <v>90&lt;=100</v>
      </c>
    </row>
  </sheetData>
  <sheetProtection password="C036" sheet="1" objects="1" scenarios="1"/>
  <mergeCells count="12">
    <mergeCell ref="C44:D44"/>
    <mergeCell ref="E11:H11"/>
    <mergeCell ref="E12:H12"/>
    <mergeCell ref="E15:H15"/>
    <mergeCell ref="E16:H16"/>
    <mergeCell ref="E20:F20"/>
    <mergeCell ref="G20:H20"/>
    <mergeCell ref="C27:D27"/>
    <mergeCell ref="C35:D35"/>
    <mergeCell ref="E39:H39"/>
    <mergeCell ref="C42:D43"/>
    <mergeCell ref="E42:H42"/>
  </mergeCells>
  <printOptions horizontalCentered="1"/>
  <pageMargins left="0.70866141732283472" right="0.70866141732283472" top="0.47244094488188981" bottom="0.47244094488188981" header="0.31496062992125984" footer="0.51181102362204722"/>
  <pageSetup paperSize="9" fitToHeight="0" orientation="portrait" horizontalDpi="4294967292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Spinner 1">
              <controlPr defaultSize="0" autoPict="0">
                <anchor moveWithCells="1" sizeWithCells="1">
                  <from>
                    <xdr:col>11</xdr:col>
                    <xdr:colOff>123825</xdr:colOff>
                    <xdr:row>0</xdr:row>
                    <xdr:rowOff>133350</xdr:rowOff>
                  </from>
                  <to>
                    <xdr:col>11</xdr:col>
                    <xdr:colOff>533400</xdr:colOff>
                    <xdr:row>3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B3:N29"/>
  <sheetViews>
    <sheetView showGridLines="0" zoomScaleNormal="100" zoomScaleSheetLayoutView="87" workbookViewId="0"/>
  </sheetViews>
  <sheetFormatPr defaultRowHeight="15" x14ac:dyDescent="0.25"/>
  <cols>
    <col min="1" max="1" width="9.140625" style="103"/>
    <col min="2" max="3" width="4" style="103" customWidth="1"/>
    <col min="4" max="4" width="25.7109375" style="103" customWidth="1"/>
    <col min="5" max="6" width="30.7109375" style="103" customWidth="1"/>
    <col min="7" max="13" width="9.140625" style="103"/>
    <col min="14" max="14" width="0" style="103" hidden="1" customWidth="1"/>
    <col min="15" max="16384" width="9.140625" style="103"/>
  </cols>
  <sheetData>
    <row r="3" spans="2:14" x14ac:dyDescent="0.25">
      <c r="B3" s="100" t="s">
        <v>70</v>
      </c>
      <c r="C3" s="100"/>
      <c r="D3" s="101" t="str">
        <f ca="1">'R1'!D3</f>
        <v>: AHMAD FARIZI</v>
      </c>
      <c r="E3" s="102" t="s">
        <v>90</v>
      </c>
      <c r="F3" s="100" t="str">
        <f>'R1'!G3</f>
        <v>: MIN 3 SAROLANGUN</v>
      </c>
      <c r="N3" s="103" t="str">
        <f>UPPER("rapor semester "&amp;[4]SK!$F$7&amp;" tp. "&amp;[4]SK!$F$9)</f>
        <v>RAPOR SEMESTER II TP. 2018/2019</v>
      </c>
    </row>
    <row r="4" spans="2:14" x14ac:dyDescent="0.25">
      <c r="B4" s="104" t="s">
        <v>91</v>
      </c>
      <c r="C4" s="104"/>
      <c r="D4" s="156" t="str">
        <f ca="1">'R1'!D4</f>
        <v>: 140002</v>
      </c>
      <c r="E4" s="105" t="s">
        <v>92</v>
      </c>
      <c r="F4" s="104" t="str">
        <f>'R1'!G4</f>
        <v>: 6-B/ I</v>
      </c>
    </row>
    <row r="5" spans="2:14" x14ac:dyDescent="0.25">
      <c r="B5" s="106" t="s">
        <v>2</v>
      </c>
      <c r="C5" s="106"/>
      <c r="D5" s="157" t="str">
        <f ca="1">'R1'!D5</f>
        <v>: 0087736464</v>
      </c>
      <c r="E5" s="107" t="s">
        <v>93</v>
      </c>
      <c r="F5" s="106" t="str">
        <f>'R1'!G5</f>
        <v>: 2019/2020</v>
      </c>
    </row>
    <row r="6" spans="2:14" x14ac:dyDescent="0.25">
      <c r="B6" s="104"/>
      <c r="C6" s="104"/>
      <c r="D6" s="104"/>
      <c r="E6" s="104"/>
      <c r="F6" s="104"/>
    </row>
    <row r="7" spans="2:14" x14ac:dyDescent="0.25">
      <c r="B7" s="108" t="s">
        <v>133</v>
      </c>
      <c r="C7" s="108" t="s">
        <v>134</v>
      </c>
    </row>
    <row r="9" spans="2:14" x14ac:dyDescent="0.25">
      <c r="B9" s="109"/>
      <c r="C9" s="110"/>
      <c r="D9" s="111"/>
      <c r="E9" s="182" t="s">
        <v>135</v>
      </c>
      <c r="F9" s="182"/>
    </row>
    <row r="10" spans="2:14" x14ac:dyDescent="0.25">
      <c r="B10" s="112" t="s">
        <v>0</v>
      </c>
      <c r="C10" s="113" t="s">
        <v>106</v>
      </c>
      <c r="D10" s="114"/>
      <c r="E10" s="79" t="s">
        <v>104</v>
      </c>
      <c r="F10" s="79" t="s">
        <v>105</v>
      </c>
    </row>
    <row r="11" spans="2:14" x14ac:dyDescent="0.25">
      <c r="B11" s="115" t="s">
        <v>109</v>
      </c>
      <c r="C11" s="116"/>
      <c r="D11" s="116"/>
      <c r="E11" s="116"/>
      <c r="F11" s="117"/>
    </row>
    <row r="12" spans="2:14" ht="67.5" x14ac:dyDescent="0.25">
      <c r="B12" s="95">
        <v>1</v>
      </c>
      <c r="C12" s="118" t="s">
        <v>110</v>
      </c>
      <c r="D12" s="117" t="s">
        <v>111</v>
      </c>
      <c r="E12" s="158" t="str">
        <f>IFERROR(INDEX(QH!$DN$3:$DN$32,NU,1),"")</f>
        <v>Memiliki kemampuan yang sangat baik dalam  Memahami arti dan isi kandungan Q.S. al-Bayyinah; Memiliki kemampuan yang baik dalam  Memahami arti dan isi kandungan hadis tentang amal salih</v>
      </c>
      <c r="F12" s="158" t="str">
        <f>IFERROR(INDEX(QH!$EG$3:$EG$32,NU,1),"")</f>
        <v>Terampil dalam Menghafalkan Q.S. al-Bayyinah; Terampil dalam Menghafalkan hadis tentang amal salih</v>
      </c>
    </row>
    <row r="13" spans="2:14" ht="54" x14ac:dyDescent="0.25">
      <c r="B13" s="96"/>
      <c r="C13" s="118" t="s">
        <v>112</v>
      </c>
      <c r="D13" s="117" t="s">
        <v>113</v>
      </c>
      <c r="E13" s="158" t="str">
        <f>IFERROR(INDEX(AA!$DM$3:$DM$32,NU,1),"")</f>
        <v>Memiliki kemampuan yang baik dalam  Asmaul Husna; Memiliki kemampuan yang cukup baik dalam  Kisah nabi Ayyub as dan nabi Adam as</v>
      </c>
      <c r="F13" s="158" t="str">
        <f>IFERROR(INDEX(AA!$EF$3:$EF$32,NU,1),"")</f>
        <v>Sangat terampil dalam Akhlaq terpuji terhadap hewan dan tumbuhan; Terampil dalam Kisah nabi Ayyub as dan nabi Adam as</v>
      </c>
    </row>
    <row r="14" spans="2:14" ht="40.5" x14ac:dyDescent="0.25">
      <c r="B14" s="96"/>
      <c r="C14" s="118" t="s">
        <v>114</v>
      </c>
      <c r="D14" s="117" t="s">
        <v>115</v>
      </c>
      <c r="E14" s="158" t="str">
        <f>IFERROR(INDEX(FK!$DM$3:$DM$32,NU,1),"")</f>
        <v>Memiliki kemampuan yang baik dalam  Tata caraPinjam meminjam; Memiliki kemampuan yang baik dalam  Jual Beli</v>
      </c>
      <c r="F14" s="158" t="str">
        <f>IFERROR(INDEX(FK!$EF$3:$EF$32,NU,1),"")</f>
        <v>Terampil dalam Tata caraPinjam meminjam; Cukup terampil dalam Ketentuan barang temuan</v>
      </c>
    </row>
    <row r="15" spans="2:14" ht="94.5" x14ac:dyDescent="0.25">
      <c r="B15" s="120"/>
      <c r="C15" s="118" t="s">
        <v>116</v>
      </c>
      <c r="D15" s="117" t="s">
        <v>117</v>
      </c>
      <c r="E15" s="158" t="str">
        <f>IFERROR(INDEX(SKI!$DM$3:$DM$32,NU,1),"")</f>
        <v>Memiliki kemampuan yang sangat baik dalam  sejarah perjuangan sunan Maulana Malik Ibrahim, sunan ampel, dan sunan Giri; Memiliki kemampuan yang cukup baik dalam  sejarah perjuangan sunan Bonang, sunan Kalijaga, dan sunan Drajat</v>
      </c>
      <c r="F15" s="158" t="str">
        <f>IFERROR(INDEX(SKI!$EF$3:$EF$32,NU,1),"")</f>
        <v>Terampil dalam Menceritakan sejarah perjuangan sunan Muria, sunan Kudus, dan sunan Gunung Jati; Cukup terampil dalam Menceritakan sejarah perjuangan sunan Bonang, sunan Kalijaga, dan sunan Drajat</v>
      </c>
    </row>
    <row r="16" spans="2:14" ht="135" x14ac:dyDescent="0.25">
      <c r="B16" s="79">
        <v>2</v>
      </c>
      <c r="C16" s="175" t="s">
        <v>118</v>
      </c>
      <c r="D16" s="176"/>
      <c r="E16" s="158" t="str">
        <f>IFERROR(INDEX(PKN!$DM$3:$DM$32,NU,1),"")</f>
        <v>Memiliki kemampuan yang sangat baik dalam  Menganalisis pelaksanaan kewajiban, hak, dan tanggung jawab sebagai warga negara beserta dampaknya dalam kehidupan sehari-hari. ; Memiliki kemampuan yang baik dalam  Menelaah persatuan dan kesatuan terhadap kehidupan berbangsa dan bernegara beserta dampaknya.</v>
      </c>
      <c r="F16" s="158" t="str">
        <f>IFERROR(INDEX(PKN!$EF$3:$EF$32,NU,1),"")</f>
        <v>Sangat terampil dalam Menelaah keberagaman sosial, budaya, dan ekonomi masyarakat.; Sangat terampil dalam Menelaah persatuan dan kesatuan terhadap kehidupan berbangsa dan bernegara beserta dampaknya.</v>
      </c>
    </row>
    <row r="17" spans="2:6" ht="121.5" x14ac:dyDescent="0.25">
      <c r="B17" s="79">
        <v>3</v>
      </c>
      <c r="C17" s="121" t="s">
        <v>119</v>
      </c>
      <c r="D17" s="117"/>
      <c r="E17" s="158" t="str">
        <f>IFERROR(INDEX(BID!$DM$3:$DM$32,NU,1),"")</f>
        <v>Memiliki kemampuan yang baik dalam  Menggali isi teks pidato yang didengar dan dibaca.; Memiliki kemampuan yang baik dalam  Menggali isi teks pidato yang didengar dan dibaca.</v>
      </c>
      <c r="F17" s="158" t="str">
        <f>IFERROR(INDEX(BID!$EF$3:$EF$32,NU,1),"")</f>
        <v>Terampil dalam Menyampaikan pidato hasil karya pribadi dengan menggunakan kosakata baku dan kalimat efektif sebagai bentuk ungkapan diri; Terampil dalam Menyampaikan pidato hasil karya pribadi dengan menggunakan kosakata baku dan kalimat efektif sebagai bentuk ungkapan diri</v>
      </c>
    </row>
    <row r="18" spans="2:6" ht="108" x14ac:dyDescent="0.25">
      <c r="B18" s="79">
        <v>4</v>
      </c>
      <c r="C18" s="121" t="s">
        <v>120</v>
      </c>
      <c r="D18" s="117"/>
      <c r="E18" s="158" t="str">
        <f>IFERROR(INDEX(BAR!$DM$3:$DM$32,NU,1),"")</f>
        <v>Memiliki kemampuan yang cukup baik dalam  Bunyi huruf, kata, frase dan kalimat sederhana terkait topik : الوجب المنزل baik secara lisan maupun tertulis; Memiliki kemampuan yang cukup baik dalam  Bunyi huruf, kata, frase dan kalimat sederhana terkait topik : الوجب المنزل baik secara lisan maupun tertulis</v>
      </c>
      <c r="F18" s="158" t="str">
        <f>IFERROR(INDEX(BAR!$EF$3:$EF$32,NU,1),"")</f>
        <v>Cukup terampil dalam Menyajikan huruf, kata frase dan kalimat bahasa arab terkait topik : الوجب المنزل; Cukup terampil dalam Menyajikan huruf, kata frase dan kalimat bahasa arab terkait topik : الوجب المنزل</v>
      </c>
    </row>
    <row r="19" spans="2:6" ht="108" x14ac:dyDescent="0.25">
      <c r="B19" s="79">
        <v>5</v>
      </c>
      <c r="C19" s="121" t="s">
        <v>121</v>
      </c>
      <c r="D19" s="117"/>
      <c r="E19" s="158" t="str">
        <f>IFERROR(INDEX(MTK!$DM$3:$DM$32,NU,1),"")</f>
        <v xml:space="preserve">Memiliki kemampuan yang sangat baik dalam  Membandingkan prisma, tabung, limas, kerucut, dan bola. ; Memiliki kemampuan yang baik dalam   Menjelaskan bangun ruang yang merupakan gabungan dari beberapa bangun ruang, serta luas permukaan dan volumenya </v>
      </c>
      <c r="F19" s="158" t="str">
        <f>IFERROR(INDEX(MTK!$EF$3:$EF$32,NU,1),"")</f>
        <v xml:space="preserve">Sangat terampil dalam Menyelesaikan masalah yang berkaitan dengan modus, median, dan mean dari data tunggal dalam penyelesaian masalah; Terampil dalam Mengidentifikasi prisma, tabung, limas, kerucut, dan bola </v>
      </c>
    </row>
    <row r="20" spans="2:6" ht="94.5" x14ac:dyDescent="0.25">
      <c r="B20" s="79">
        <v>6</v>
      </c>
      <c r="C20" s="121" t="s">
        <v>122</v>
      </c>
      <c r="D20" s="117"/>
      <c r="E20" s="158" t="str">
        <f>IFERROR(INDEX(IPA!$DM$3:$DM$32,NU,1),"")</f>
        <v>Memiliki kemampuan yang baik dalam  Menjelaskan sistem tata surya dan karakteristik anggota tata surya. ; Memiliki kemampuan yang cukup baik dalam  Menghubungkan ciri pubertas pada laki-laki dan perempuan dengan kesehatan reproduksi</v>
      </c>
      <c r="F20" s="158" t="str">
        <f>IFERROR(INDEX(IPA!$EF$3:$EF$32,NU,1),"")</f>
        <v xml:space="preserve">Sangat terampil dalam Menyajikan karya tentang cara menyikapi ciri-ciri pubertas yang dialami; Terampil dalam Menjelaskan sistem tata surya dan karakteristik anggota tata surya. </v>
      </c>
    </row>
    <row r="21" spans="2:6" ht="108" x14ac:dyDescent="0.25">
      <c r="B21" s="79">
        <v>7</v>
      </c>
      <c r="C21" s="121" t="s">
        <v>123</v>
      </c>
      <c r="D21" s="117"/>
      <c r="E21" s="158" t="str">
        <f>IFERROR(INDEX(IPS!$DM$3:$DM$32,NU,1),"")</f>
        <v xml:space="preserve">Memiliki kemampuan yang baik dalam  Mengidentifikasi karakteristik geografis dan kehidupan sosial budaya, ekonomi, politik di wilayah ASEAN. ; Memiliki kemampuan yang baik dalam  Mengidentifikasi karakteristik geografis dan kehidupan sosial budaya, ekonomi, politik di wilayah ASEAN. </v>
      </c>
      <c r="F21" s="158" t="str">
        <f>IFERROR(INDEX(IPS!$EF$3:$EF$32,NU,1),"")</f>
        <v>Terampil dalam Menyajikan hasil identifikasi karakteristik geografis dan kehidupan sosial budaya, ekonomi, dan politik di wilayah ASEAN.; Terampil dalam Menyajikan hasil identifikasi karakteristik geografis dan kehidupan sosial budaya, ekonomi, dan politik di wilayah ASEAN.</v>
      </c>
    </row>
    <row r="22" spans="2:6" x14ac:dyDescent="0.25">
      <c r="B22" s="115" t="s">
        <v>124</v>
      </c>
      <c r="C22" s="116"/>
      <c r="D22" s="116"/>
      <c r="E22" s="122"/>
      <c r="F22" s="123"/>
    </row>
    <row r="23" spans="2:6" ht="40.5" x14ac:dyDescent="0.25">
      <c r="B23" s="79">
        <v>1</v>
      </c>
      <c r="C23" s="121" t="s">
        <v>125</v>
      </c>
      <c r="D23" s="117"/>
      <c r="E23" s="158" t="str">
        <f>IFERROR(INDEX(SBDP!$DM$3:$DM$32,NU,1),"")</f>
        <v>Memiliki kemampuan yang baik dalam  Interval nada; Memiliki kemampuan yang cukup baik dalam  patung</v>
      </c>
      <c r="F23" s="158" t="str">
        <f>IFERROR(INDEX(SBDP!$EF$3:$EF$32,NU,1),"")</f>
        <v>Terampil dalam patung; Cukup terampil dalam Reklame</v>
      </c>
    </row>
    <row r="24" spans="2:6" ht="189" x14ac:dyDescent="0.25">
      <c r="B24" s="79">
        <v>2</v>
      </c>
      <c r="C24" s="177" t="s">
        <v>127</v>
      </c>
      <c r="D24" s="178"/>
      <c r="E24" s="158" t="str">
        <f>IFERROR(INDEX(PJOK!$DM$3:$DM$32,NU,1),"")</f>
        <v>Memiliki kemampuan yang sangat baik dalam  Memahami rangkaian tiga pola gerak dominan (bertumpu, bergantung, keseimbangan, berpindah/lokomotor, tolakan, putaran, ayunan, melayang, dan mendarat) dengan konsisten, tepat dan terkontrol dalam aktivitas senam; Memiliki kemampuan yang sangat baik dalam  Memahami rangkaian tiga pola gerak dominan (bertumpu, bergantung, keseimbangan, berpindah/lokomotor, tolakan, putaran, ayunan, melayang, dan mendarat) dengan konsisten, tepat dan terkontrol dalam aktivitas senam</v>
      </c>
      <c r="F24" s="158" t="str">
        <f>IFERROR(INDEX(PJOK!$EF$3:$EF$32,NU,1),"")</f>
        <v>Sangat terampil dalam Mempraktikkan rangkaian tiga pola gerak dominan (bertumpu, bergantung, keseimbangan, berpindah/lokomotor, tolakan, putaran, ayunan, melayang, dan mendarat) dengan konsisten, tepat dan terkontrol dalam aktivitas senam; Perlu peningkatan pada Mempraktikkan keterampilan salah satu gaya renang dan dasar-dasar penyelamatan diri</v>
      </c>
    </row>
    <row r="25" spans="2:6" x14ac:dyDescent="0.25">
      <c r="B25" s="95">
        <v>3</v>
      </c>
      <c r="C25" s="121" t="s">
        <v>128</v>
      </c>
      <c r="D25" s="116"/>
      <c r="E25" s="122"/>
      <c r="F25" s="123"/>
    </row>
    <row r="26" spans="2:6" ht="121.5" x14ac:dyDescent="0.25">
      <c r="B26" s="120"/>
      <c r="C26" s="121" t="s">
        <v>110</v>
      </c>
      <c r="D26" s="117" t="str">
        <f>IF(KKM!G2&gt;3,"Bahasa Inggris","")</f>
        <v>Bahasa Inggris</v>
      </c>
      <c r="E26" s="158" t="str">
        <f>IF(D26="","",IFERROR(INDEX(BIG!$DM$3:$DM$32,NU,1),""))</f>
        <v>Memiliki kemampuan yang cukup baik dalam  merespon instruksi dan informasi sangat sederhana baik dengan tindakanmaupun bahasa secara berterima di dalam dan luar kelas; Memiliki kemampuan yang cukup baik dalam  membaca nyaring teks fungsional pendek sangat sederhana dengan ucapan dan intonasi yang tepat</v>
      </c>
      <c r="F26" s="158" t="str">
        <f>IF(D26="","",IFERROR(INDEX(BIG!$EF$3:$EF$32,NU,1),""))</f>
        <v>Terampil dalam mengunkapkan kesantunan secara berterima yang melibatkan ungkapan : would you please...., dan may i; Cukup terampil dalam menulis kartu kartu ucapan sederhana secara berterima</v>
      </c>
    </row>
    <row r="27" spans="2:6" hidden="1" x14ac:dyDescent="0.25">
      <c r="B27" s="124"/>
      <c r="C27" s="121"/>
      <c r="D27" s="117"/>
      <c r="E27" s="119" t="str">
        <f ca="1">IFERROR(INDEX([4]M2!$S$8:$S$660,MATCH(INDEX(Dasis,NUS,1),[4]M2!$C$8:$C$660,0)),"")</f>
        <v/>
      </c>
      <c r="F27" s="119" t="str">
        <f ca="1">IFERROR(INDEX([4]M2!$AE$8:$AE$660,MATCH(INDEX(Dasis,NUS,1),[4]M2!$C$8:$C$660,0)),"")</f>
        <v/>
      </c>
    </row>
    <row r="28" spans="2:6" hidden="1" x14ac:dyDescent="0.25">
      <c r="B28" s="112"/>
      <c r="C28" s="121"/>
      <c r="D28" s="117"/>
      <c r="E28" s="119" t="str">
        <f ca="1">IFERROR(INDEX([4]M3!$S$8:$S$660,MATCH(INDEX(Dasis,NUS,1),[4]M3!$C$8:$C$660,0)),"")</f>
        <v/>
      </c>
      <c r="F28" s="119" t="str">
        <f ca="1">IFERROR(INDEX([4]M3!$AE$8:$AE$660,MATCH(INDEX(Dasis,NUS,1),[4]M3!$C$8:$C$660,0)),"")</f>
        <v/>
      </c>
    </row>
    <row r="29" spans="2:6" x14ac:dyDescent="0.25">
      <c r="C29" s="125" t="s">
        <v>130</v>
      </c>
    </row>
  </sheetData>
  <sheetProtection password="C036" sheet="1" objects="1" scenarios="1"/>
  <mergeCells count="3">
    <mergeCell ref="E9:F9"/>
    <mergeCell ref="C16:D16"/>
    <mergeCell ref="C24:D24"/>
  </mergeCells>
  <printOptions horizontalCentered="1"/>
  <pageMargins left="0.70866141732283472" right="0.70866141732283472" top="0.27559055118110237" bottom="0.47244094488188981" header="0.31496062992125984" footer="0.51181102362204722"/>
  <pageSetup paperSize="9" scale="95" fitToHeight="0" orientation="portrait" horizontalDpi="4294967292" verticalDpi="300" r:id="rId1"/>
  <rowBreaks count="1" manualBreakCount="1">
    <brk id="18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B1:M52"/>
  <sheetViews>
    <sheetView showGridLines="0" showZeros="0" zoomScaleNormal="100" zoomScaleSheetLayoutView="100" workbookViewId="0">
      <selection activeCell="J10" sqref="J10"/>
    </sheetView>
  </sheetViews>
  <sheetFormatPr defaultRowHeight="15" x14ac:dyDescent="0.25"/>
  <cols>
    <col min="1" max="1" width="9.140625" style="103"/>
    <col min="2" max="2" width="5.7109375" style="103" bestFit="1" customWidth="1"/>
    <col min="3" max="3" width="1.7109375" style="103" bestFit="1" customWidth="1"/>
    <col min="4" max="4" width="3.85546875" style="103" customWidth="1"/>
    <col min="5" max="5" width="25.7109375" style="103" customWidth="1"/>
    <col min="6" max="6" width="9.140625" style="103"/>
    <col min="7" max="7" width="10.42578125" style="103" bestFit="1" customWidth="1"/>
    <col min="8" max="8" width="25" style="103" customWidth="1"/>
    <col min="9" max="10" width="9.140625" style="103"/>
    <col min="11" max="13" width="0" style="103" hidden="1" customWidth="1"/>
    <col min="14" max="14" width="9.140625" style="103" customWidth="1"/>
    <col min="15" max="16384" width="9.140625" style="103"/>
  </cols>
  <sheetData>
    <row r="1" spans="2:8" ht="35.1" customHeight="1" x14ac:dyDescent="0.25"/>
    <row r="2" spans="2:8" x14ac:dyDescent="0.25">
      <c r="B2" s="100" t="s">
        <v>70</v>
      </c>
      <c r="C2" s="100"/>
      <c r="D2" s="100" t="str">
        <f ca="1">'R2'!D3</f>
        <v>: AHMAD FARIZI</v>
      </c>
      <c r="E2" s="100"/>
      <c r="F2" s="126" t="s">
        <v>90</v>
      </c>
      <c r="G2" s="100"/>
      <c r="H2" s="100" t="str">
        <f>'R2'!F3</f>
        <v>: MIN 3 SAROLANGUN</v>
      </c>
    </row>
    <row r="3" spans="2:8" x14ac:dyDescent="0.25">
      <c r="B3" s="104" t="s">
        <v>91</v>
      </c>
      <c r="C3" s="104"/>
      <c r="D3" s="104" t="str">
        <f ca="1">'R2'!D4</f>
        <v>: 140002</v>
      </c>
      <c r="E3" s="104"/>
      <c r="F3" s="127" t="s">
        <v>92</v>
      </c>
      <c r="G3" s="104"/>
      <c r="H3" s="104" t="str">
        <f>'R2'!F4</f>
        <v>: 6-B/ I</v>
      </c>
    </row>
    <row r="4" spans="2:8" x14ac:dyDescent="0.25">
      <c r="B4" s="106" t="s">
        <v>2</v>
      </c>
      <c r="C4" s="106"/>
      <c r="D4" s="106" t="str">
        <f ca="1">'R2'!D5</f>
        <v>: 0087736464</v>
      </c>
      <c r="E4" s="106"/>
      <c r="F4" s="128" t="s">
        <v>93</v>
      </c>
      <c r="G4" s="106"/>
      <c r="H4" s="106" t="str">
        <f>'R2'!F5</f>
        <v>: 2019/2020</v>
      </c>
    </row>
    <row r="6" spans="2:8" x14ac:dyDescent="0.25">
      <c r="B6" s="108" t="s">
        <v>136</v>
      </c>
      <c r="C6" s="108"/>
      <c r="D6" s="108" t="s">
        <v>137</v>
      </c>
    </row>
    <row r="7" spans="2:8" x14ac:dyDescent="0.25">
      <c r="D7" s="129" t="s">
        <v>0</v>
      </c>
      <c r="E7" s="79" t="s">
        <v>138</v>
      </c>
      <c r="F7" s="79" t="s">
        <v>29</v>
      </c>
      <c r="G7" s="182" t="s">
        <v>72</v>
      </c>
      <c r="H7" s="182"/>
    </row>
    <row r="8" spans="2:8" x14ac:dyDescent="0.25">
      <c r="D8" s="79">
        <v>1</v>
      </c>
      <c r="E8" s="129">
        <f>IFERROR(INDEX(Ekstra!$D$3:$L$32,NU,1),"")</f>
        <v>0</v>
      </c>
      <c r="F8" s="130">
        <f>IFERROR(INDEX(Ekstra!$D$3:$L$32,NU,2),"")</f>
        <v>0</v>
      </c>
      <c r="G8" s="183">
        <f>IFERROR(INDEX(Ekstra!$D$3:$L$32,NU,3),"")</f>
        <v>0</v>
      </c>
      <c r="H8" s="183"/>
    </row>
    <row r="9" spans="2:8" x14ac:dyDescent="0.25">
      <c r="D9" s="79">
        <v>2</v>
      </c>
      <c r="E9" s="129">
        <f>IFERROR(INDEX(Ekstra!$D$3:$L$32,NU,4),"")</f>
        <v>0</v>
      </c>
      <c r="F9" s="130">
        <f>IFERROR(INDEX(Ekstra!$D$3:$L$32,NU,5),"")</f>
        <v>0</v>
      </c>
      <c r="G9" s="183">
        <f>IFERROR(INDEX(Ekstra!$D$3:$L$32,NU,6),"")</f>
        <v>0</v>
      </c>
      <c r="H9" s="183"/>
    </row>
    <row r="10" spans="2:8" x14ac:dyDescent="0.25">
      <c r="D10" s="79">
        <v>3</v>
      </c>
      <c r="E10" s="129">
        <f>IFERROR(INDEX(Ekstra!$D$3:$L$32,NU,7),"")</f>
        <v>0</v>
      </c>
      <c r="F10" s="130">
        <f>IFERROR(INDEX(Ekstra!$D$3:$L$32,NU,8),"")</f>
        <v>0</v>
      </c>
      <c r="G10" s="183">
        <f>IFERROR(INDEX(Ekstra!$D$3:$L$32,NU,9),"")</f>
        <v>0</v>
      </c>
      <c r="H10" s="183"/>
    </row>
    <row r="12" spans="2:8" x14ac:dyDescent="0.25">
      <c r="B12" s="108" t="s">
        <v>139</v>
      </c>
      <c r="C12" s="108"/>
      <c r="D12" s="108" t="s">
        <v>140</v>
      </c>
    </row>
    <row r="13" spans="2:8" x14ac:dyDescent="0.25">
      <c r="D13" s="129" t="s">
        <v>0</v>
      </c>
      <c r="E13" s="79" t="s">
        <v>141</v>
      </c>
      <c r="F13" s="182" t="s">
        <v>142</v>
      </c>
      <c r="G13" s="182"/>
      <c r="H13" s="182"/>
    </row>
    <row r="14" spans="2:8" x14ac:dyDescent="0.25">
      <c r="D14" s="79">
        <v>1</v>
      </c>
      <c r="E14" s="131">
        <f>IFERROR(INDEX(Prestasi!$D$3:$I$32,NU,1),"")</f>
        <v>0</v>
      </c>
      <c r="F14" s="174">
        <f>IFERROR(INDEX(Prestasi!$D$3:$I$32,NU,2),"")</f>
        <v>0</v>
      </c>
      <c r="G14" s="174"/>
      <c r="H14" s="174"/>
    </row>
    <row r="15" spans="2:8" x14ac:dyDescent="0.25">
      <c r="D15" s="79">
        <v>2</v>
      </c>
      <c r="E15" s="131">
        <f>IFERROR(INDEX(Prestasi!$D$3:$I$32,NU,3),"")</f>
        <v>0</v>
      </c>
      <c r="F15" s="174">
        <f>IFERROR(INDEX(Prestasi!$D$3:$I$32,NU,4),"")</f>
        <v>0</v>
      </c>
      <c r="G15" s="174"/>
      <c r="H15" s="174"/>
    </row>
    <row r="16" spans="2:8" x14ac:dyDescent="0.25">
      <c r="D16" s="79">
        <v>3</v>
      </c>
      <c r="E16" s="131">
        <f>IFERROR(INDEX(Prestasi!$D$3:$I$32,NU,5),"")</f>
        <v>0</v>
      </c>
      <c r="F16" s="174">
        <f>IFERROR(INDEX(Prestasi!$D$3:$I$32,NU,6),"")</f>
        <v>0</v>
      </c>
      <c r="G16" s="174"/>
      <c r="H16" s="174"/>
    </row>
    <row r="18" spans="2:13" x14ac:dyDescent="0.25">
      <c r="B18" s="108" t="s">
        <v>143</v>
      </c>
      <c r="C18" s="108"/>
      <c r="D18" s="108" t="s">
        <v>144</v>
      </c>
    </row>
    <row r="19" spans="2:13" x14ac:dyDescent="0.25">
      <c r="D19" s="129" t="s">
        <v>0</v>
      </c>
      <c r="E19" s="129" t="s">
        <v>145</v>
      </c>
      <c r="F19" s="182" t="s">
        <v>129</v>
      </c>
      <c r="G19" s="182"/>
    </row>
    <row r="20" spans="2:13" x14ac:dyDescent="0.25">
      <c r="D20" s="79">
        <v>1</v>
      </c>
      <c r="E20" s="129" t="s">
        <v>146</v>
      </c>
      <c r="F20" s="118">
        <f>IFERROR(INDEX(Kehadiran!$D$3:$F$32,NU,1),"")</f>
        <v>3</v>
      </c>
      <c r="G20" s="117" t="s">
        <v>147</v>
      </c>
    </row>
    <row r="21" spans="2:13" x14ac:dyDescent="0.25">
      <c r="D21" s="79">
        <v>2</v>
      </c>
      <c r="E21" s="129" t="s">
        <v>148</v>
      </c>
      <c r="F21" s="118">
        <f>IFERROR(INDEX(Kehadiran!$D$3:$F$32,NU,2),"")</f>
        <v>0</v>
      </c>
      <c r="G21" s="117" t="s">
        <v>147</v>
      </c>
    </row>
    <row r="22" spans="2:13" x14ac:dyDescent="0.25">
      <c r="D22" s="79">
        <v>3</v>
      </c>
      <c r="E22" s="129" t="s">
        <v>149</v>
      </c>
      <c r="F22" s="118">
        <f>IFERROR(INDEX(Kehadiran!$D$3:$F$32,NU,3),"")</f>
        <v>0</v>
      </c>
      <c r="G22" s="117" t="s">
        <v>147</v>
      </c>
    </row>
    <row r="24" spans="2:13" x14ac:dyDescent="0.25">
      <c r="B24" s="103" t="s">
        <v>150</v>
      </c>
      <c r="D24" s="103" t="s">
        <v>87</v>
      </c>
    </row>
    <row r="25" spans="2:13" ht="8.1" customHeight="1" x14ac:dyDescent="0.25">
      <c r="D25" s="132"/>
      <c r="E25" s="184"/>
      <c r="F25" s="184"/>
      <c r="G25" s="184"/>
      <c r="H25" s="185"/>
    </row>
    <row r="26" spans="2:13" ht="45" customHeight="1" x14ac:dyDescent="0.25">
      <c r="D26" s="133"/>
      <c r="E26" s="192" t="str">
        <f>IFERROR(INDEX(Kehadiran!$H$3:$H$32,NU,1),"")</f>
        <v>Lebih giatlah lagi belajar di jenjang berikutnya!</v>
      </c>
      <c r="F26" s="192"/>
      <c r="G26" s="192"/>
      <c r="H26" s="193"/>
    </row>
    <row r="27" spans="2:13" ht="8.1" customHeight="1" x14ac:dyDescent="0.25">
      <c r="D27" s="134"/>
      <c r="E27" s="188"/>
      <c r="F27" s="188"/>
      <c r="G27" s="188"/>
      <c r="H27" s="189"/>
    </row>
    <row r="29" spans="2:13" x14ac:dyDescent="0.25">
      <c r="B29" s="103" t="s">
        <v>151</v>
      </c>
      <c r="D29" s="103" t="s">
        <v>152</v>
      </c>
    </row>
    <row r="30" spans="2:13" x14ac:dyDescent="0.25">
      <c r="D30" s="132"/>
      <c r="E30" s="184"/>
      <c r="F30" s="184"/>
      <c r="G30" s="184"/>
      <c r="H30" s="185"/>
    </row>
    <row r="31" spans="2:13" x14ac:dyDescent="0.25">
      <c r="D31" s="133"/>
      <c r="E31" s="186"/>
      <c r="F31" s="186"/>
      <c r="G31" s="186"/>
      <c r="H31" s="187"/>
    </row>
    <row r="32" spans="2:13" x14ac:dyDescent="0.25">
      <c r="D32" s="134"/>
      <c r="E32" s="188"/>
      <c r="F32" s="188"/>
      <c r="G32" s="188"/>
      <c r="H32" s="189"/>
      <c r="K32" s="103">
        <v>1</v>
      </c>
      <c r="L32" s="103" t="s">
        <v>166</v>
      </c>
      <c r="M32" s="103" t="str">
        <f>INDEX(Kehadiran!$G$3:$G$32,NU,1)</f>
        <v>Lulus</v>
      </c>
    </row>
    <row r="33" spans="2:12" x14ac:dyDescent="0.25">
      <c r="K33" s="103">
        <v>2</v>
      </c>
      <c r="L33" s="103" t="s">
        <v>167</v>
      </c>
    </row>
    <row r="34" spans="2:12" x14ac:dyDescent="0.25">
      <c r="D34" s="135"/>
      <c r="E34" s="100"/>
      <c r="F34" s="100"/>
      <c r="G34" s="100"/>
      <c r="H34" s="136"/>
      <c r="K34" s="103">
        <v>3</v>
      </c>
      <c r="L34" s="103" t="s">
        <v>168</v>
      </c>
    </row>
    <row r="35" spans="2:12" x14ac:dyDescent="0.25">
      <c r="D35" s="190" t="s">
        <v>153</v>
      </c>
      <c r="E35" s="191"/>
      <c r="F35" s="137" t="str">
        <f>IF(KKM!$G$2=6,"LULUS/","NAIK /")</f>
        <v>LULUS/</v>
      </c>
      <c r="G35" s="104" t="str">
        <f>IF(KKM!$G$2=6,"TIDAK LULUS","TIDAK NAIK")</f>
        <v>TIDAK LULUS</v>
      </c>
      <c r="H35" s="138" t="str">
        <f>IF(KKM!G2=6,"","ke Kelas "&amp;KKM!G2+1&amp;INDEX($L$32:$L$37,MATCH(KKM!G2+1,$K$32:$K$37,0)))</f>
        <v/>
      </c>
      <c r="K35" s="103">
        <v>4</v>
      </c>
      <c r="L35" s="103" t="s">
        <v>169</v>
      </c>
    </row>
    <row r="36" spans="2:12" x14ac:dyDescent="0.25">
      <c r="D36" s="139"/>
      <c r="E36" s="106"/>
      <c r="F36" s="106"/>
      <c r="G36" s="106"/>
      <c r="H36" s="140"/>
      <c r="K36" s="103">
        <v>5</v>
      </c>
      <c r="L36" s="103" t="s">
        <v>170</v>
      </c>
    </row>
    <row r="37" spans="2:12" x14ac:dyDescent="0.25">
      <c r="K37" s="103">
        <v>6</v>
      </c>
      <c r="L37" s="103" t="s">
        <v>171</v>
      </c>
    </row>
    <row r="38" spans="2:12" x14ac:dyDescent="0.25">
      <c r="G38" s="161" t="s">
        <v>326</v>
      </c>
    </row>
    <row r="39" spans="2:12" x14ac:dyDescent="0.25">
      <c r="D39" s="103" t="s">
        <v>154</v>
      </c>
      <c r="G39" s="141" t="s">
        <v>155</v>
      </c>
    </row>
    <row r="40" spans="2:12" x14ac:dyDescent="0.25">
      <c r="G40" s="141"/>
    </row>
    <row r="41" spans="2:12" x14ac:dyDescent="0.25">
      <c r="G41" s="141"/>
    </row>
    <row r="42" spans="2:12" x14ac:dyDescent="0.25">
      <c r="G42" s="141"/>
    </row>
    <row r="43" spans="2:12" x14ac:dyDescent="0.25">
      <c r="D43" s="106"/>
      <c r="E43" s="106"/>
      <c r="G43" s="142" t="str">
        <f>KKM!G3</f>
        <v>DAMIRI, S. Pd.I</v>
      </c>
    </row>
    <row r="44" spans="2:12" x14ac:dyDescent="0.25">
      <c r="G44" s="141" t="str">
        <f>"NIP."&amp;KKM!G4</f>
        <v>NIP.197104152005011011</v>
      </c>
    </row>
    <row r="46" spans="2:12" x14ac:dyDescent="0.25">
      <c r="B46" s="143" t="s">
        <v>156</v>
      </c>
      <c r="C46" s="143"/>
      <c r="D46" s="143"/>
      <c r="E46" s="143"/>
      <c r="F46" s="143"/>
      <c r="G46" s="143"/>
      <c r="H46" s="143"/>
    </row>
    <row r="47" spans="2:12" x14ac:dyDescent="0.25">
      <c r="B47" s="143" t="s">
        <v>157</v>
      </c>
      <c r="C47" s="143"/>
      <c r="D47" s="143"/>
      <c r="E47" s="143"/>
      <c r="F47" s="143"/>
      <c r="G47" s="143"/>
      <c r="H47" s="143"/>
    </row>
    <row r="51" spans="2:8" x14ac:dyDescent="0.25">
      <c r="B51" s="144" t="str">
        <f>KKM!E4</f>
        <v>: NAJMI, S.Ag</v>
      </c>
      <c r="C51" s="143"/>
      <c r="D51" s="143"/>
      <c r="E51" s="143"/>
      <c r="F51" s="143"/>
      <c r="G51" s="143"/>
      <c r="H51" s="143"/>
    </row>
    <row r="52" spans="2:8" x14ac:dyDescent="0.25">
      <c r="B52" s="143" t="str">
        <f>"NIP."&amp;KKM!E5</f>
        <v>NIP.: '19730810 200604 1 003</v>
      </c>
      <c r="C52" s="143"/>
      <c r="D52" s="143"/>
      <c r="E52" s="143"/>
      <c r="F52" s="143"/>
      <c r="G52" s="143"/>
      <c r="H52" s="143"/>
    </row>
  </sheetData>
  <sheetProtection password="C036" sheet="1" objects="1" scenarios="1"/>
  <mergeCells count="16">
    <mergeCell ref="E30:H30"/>
    <mergeCell ref="E31:H31"/>
    <mergeCell ref="E32:H32"/>
    <mergeCell ref="D35:E35"/>
    <mergeCell ref="F15:H15"/>
    <mergeCell ref="F16:H16"/>
    <mergeCell ref="F19:G19"/>
    <mergeCell ref="E25:H25"/>
    <mergeCell ref="E26:H26"/>
    <mergeCell ref="E27:H27"/>
    <mergeCell ref="F14:H14"/>
    <mergeCell ref="G7:H7"/>
    <mergeCell ref="G8:H8"/>
    <mergeCell ref="G9:H9"/>
    <mergeCell ref="G10:H10"/>
    <mergeCell ref="F13:H13"/>
  </mergeCells>
  <conditionalFormatting sqref="G35">
    <cfRule type="expression" dxfId="1" priority="2">
      <formula>ISERROR(SEARCH("Tidak",$M$32,1))</formula>
    </cfRule>
  </conditionalFormatting>
  <conditionalFormatting sqref="F35">
    <cfRule type="expression" dxfId="0" priority="1">
      <formula>ISNUMBER(SEARCH("Tidak",$M$32,1))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9" fitToWidth="0" orientation="portrait" useFirstPageNumber="1" horizontalDpi="4294967292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3:D33"/>
  <sheetViews>
    <sheetView workbookViewId="0">
      <selection activeCell="G11" sqref="G11"/>
    </sheetView>
  </sheetViews>
  <sheetFormatPr defaultRowHeight="15.75" x14ac:dyDescent="0.25"/>
  <cols>
    <col min="1" max="1" width="4.28515625" bestFit="1" customWidth="1"/>
    <col min="2" max="2" width="32.28515625" customWidth="1"/>
    <col min="3" max="3" width="16.140625" bestFit="1" customWidth="1"/>
  </cols>
  <sheetData>
    <row r="3" spans="1:4" x14ac:dyDescent="0.25">
      <c r="A3" t="s">
        <v>88</v>
      </c>
      <c r="B3" s="145" t="s">
        <v>158</v>
      </c>
      <c r="C3" s="145" t="s">
        <v>2</v>
      </c>
      <c r="D3" s="145" t="s">
        <v>91</v>
      </c>
    </row>
    <row r="4" spans="1:4" x14ac:dyDescent="0.25">
      <c r="A4">
        <v>1</v>
      </c>
      <c r="B4" t="s">
        <v>274</v>
      </c>
      <c r="C4" t="s">
        <v>300</v>
      </c>
      <c r="D4">
        <v>140002</v>
      </c>
    </row>
    <row r="5" spans="1:4" x14ac:dyDescent="0.25">
      <c r="A5">
        <v>2</v>
      </c>
      <c r="B5" t="s">
        <v>275</v>
      </c>
      <c r="C5" t="s">
        <v>301</v>
      </c>
      <c r="D5">
        <v>140004</v>
      </c>
    </row>
    <row r="6" spans="1:4" x14ac:dyDescent="0.25">
      <c r="A6">
        <v>3</v>
      </c>
      <c r="B6" t="s">
        <v>276</v>
      </c>
      <c r="C6" t="s">
        <v>302</v>
      </c>
      <c r="D6">
        <v>140006</v>
      </c>
    </row>
    <row r="7" spans="1:4" x14ac:dyDescent="0.25">
      <c r="A7">
        <v>4</v>
      </c>
      <c r="B7" t="s">
        <v>277</v>
      </c>
      <c r="C7" t="s">
        <v>303</v>
      </c>
      <c r="D7">
        <v>140011</v>
      </c>
    </row>
    <row r="8" spans="1:4" x14ac:dyDescent="0.25">
      <c r="A8">
        <v>5</v>
      </c>
      <c r="B8" t="s">
        <v>278</v>
      </c>
      <c r="C8" t="s">
        <v>304</v>
      </c>
      <c r="D8">
        <v>140012</v>
      </c>
    </row>
    <row r="9" spans="1:4" x14ac:dyDescent="0.25">
      <c r="A9">
        <v>6</v>
      </c>
      <c r="B9" t="s">
        <v>279</v>
      </c>
      <c r="C9" t="s">
        <v>305</v>
      </c>
      <c r="D9">
        <v>140054</v>
      </c>
    </row>
    <row r="10" spans="1:4" x14ac:dyDescent="0.25">
      <c r="A10">
        <v>7</v>
      </c>
      <c r="B10" t="s">
        <v>280</v>
      </c>
      <c r="C10" s="150" t="s">
        <v>306</v>
      </c>
      <c r="D10">
        <v>140013</v>
      </c>
    </row>
    <row r="11" spans="1:4" x14ac:dyDescent="0.25">
      <c r="A11">
        <v>8</v>
      </c>
      <c r="B11" t="s">
        <v>281</v>
      </c>
      <c r="C11" t="s">
        <v>307</v>
      </c>
      <c r="D11">
        <v>140016</v>
      </c>
    </row>
    <row r="12" spans="1:4" x14ac:dyDescent="0.25">
      <c r="A12">
        <v>9</v>
      </c>
      <c r="B12" t="s">
        <v>282</v>
      </c>
      <c r="C12" t="s">
        <v>308</v>
      </c>
      <c r="D12">
        <v>140020</v>
      </c>
    </row>
    <row r="13" spans="1:4" x14ac:dyDescent="0.25">
      <c r="A13">
        <v>10</v>
      </c>
      <c r="B13" t="s">
        <v>283</v>
      </c>
      <c r="C13" t="s">
        <v>309</v>
      </c>
      <c r="D13">
        <v>140023</v>
      </c>
    </row>
    <row r="14" spans="1:4" x14ac:dyDescent="0.25">
      <c r="A14">
        <v>11</v>
      </c>
      <c r="B14" t="s">
        <v>284</v>
      </c>
      <c r="C14" t="s">
        <v>310</v>
      </c>
      <c r="D14">
        <v>140026</v>
      </c>
    </row>
    <row r="15" spans="1:4" x14ac:dyDescent="0.25">
      <c r="A15">
        <v>12</v>
      </c>
      <c r="B15" t="s">
        <v>285</v>
      </c>
      <c r="C15" s="150" t="s">
        <v>311</v>
      </c>
      <c r="D15">
        <v>140028</v>
      </c>
    </row>
    <row r="16" spans="1:4" x14ac:dyDescent="0.25">
      <c r="A16">
        <v>13</v>
      </c>
      <c r="B16" t="s">
        <v>286</v>
      </c>
      <c r="C16" t="s">
        <v>312</v>
      </c>
      <c r="D16">
        <v>190079</v>
      </c>
    </row>
    <row r="17" spans="1:4" x14ac:dyDescent="0.25">
      <c r="A17">
        <v>14</v>
      </c>
      <c r="B17" t="s">
        <v>287</v>
      </c>
      <c r="C17" t="s">
        <v>313</v>
      </c>
      <c r="D17">
        <v>140031</v>
      </c>
    </row>
    <row r="18" spans="1:4" x14ac:dyDescent="0.25">
      <c r="A18">
        <v>15</v>
      </c>
      <c r="B18" t="s">
        <v>288</v>
      </c>
      <c r="C18" t="s">
        <v>314</v>
      </c>
      <c r="D18">
        <v>140032</v>
      </c>
    </row>
    <row r="19" spans="1:4" x14ac:dyDescent="0.25">
      <c r="A19">
        <v>16</v>
      </c>
      <c r="B19" t="s">
        <v>289</v>
      </c>
      <c r="C19" t="s">
        <v>315</v>
      </c>
      <c r="D19">
        <v>140033</v>
      </c>
    </row>
    <row r="20" spans="1:4" x14ac:dyDescent="0.25">
      <c r="A20">
        <v>17</v>
      </c>
      <c r="B20" t="s">
        <v>290</v>
      </c>
      <c r="C20" t="s">
        <v>316</v>
      </c>
      <c r="D20">
        <v>140034</v>
      </c>
    </row>
    <row r="21" spans="1:4" x14ac:dyDescent="0.25">
      <c r="A21">
        <v>18</v>
      </c>
      <c r="B21" t="s">
        <v>291</v>
      </c>
      <c r="C21" t="s">
        <v>317</v>
      </c>
      <c r="D21">
        <v>140035</v>
      </c>
    </row>
    <row r="22" spans="1:4" x14ac:dyDescent="0.25">
      <c r="A22">
        <v>19</v>
      </c>
      <c r="B22" t="s">
        <v>292</v>
      </c>
      <c r="C22" t="s">
        <v>318</v>
      </c>
      <c r="D22">
        <v>140037</v>
      </c>
    </row>
    <row r="23" spans="1:4" x14ac:dyDescent="0.25">
      <c r="A23">
        <v>20</v>
      </c>
      <c r="B23" t="s">
        <v>293</v>
      </c>
      <c r="C23" t="s">
        <v>319</v>
      </c>
      <c r="D23">
        <v>140038</v>
      </c>
    </row>
    <row r="24" spans="1:4" x14ac:dyDescent="0.25">
      <c r="A24">
        <v>21</v>
      </c>
      <c r="B24" t="s">
        <v>294</v>
      </c>
      <c r="C24" t="s">
        <v>320</v>
      </c>
      <c r="D24">
        <v>140039</v>
      </c>
    </row>
    <row r="25" spans="1:4" x14ac:dyDescent="0.25">
      <c r="A25">
        <v>22</v>
      </c>
      <c r="B25" t="s">
        <v>295</v>
      </c>
      <c r="C25" t="s">
        <v>321</v>
      </c>
      <c r="D25">
        <v>140042</v>
      </c>
    </row>
    <row r="26" spans="1:4" x14ac:dyDescent="0.25">
      <c r="A26">
        <v>23</v>
      </c>
      <c r="B26" t="s">
        <v>296</v>
      </c>
      <c r="C26" t="s">
        <v>322</v>
      </c>
      <c r="D26">
        <v>140043</v>
      </c>
    </row>
    <row r="27" spans="1:4" x14ac:dyDescent="0.25">
      <c r="A27">
        <v>24</v>
      </c>
      <c r="B27" t="s">
        <v>297</v>
      </c>
      <c r="C27" t="s">
        <v>323</v>
      </c>
      <c r="D27">
        <v>140048</v>
      </c>
    </row>
    <row r="28" spans="1:4" x14ac:dyDescent="0.25">
      <c r="A28">
        <v>25</v>
      </c>
      <c r="B28" t="s">
        <v>298</v>
      </c>
      <c r="C28" t="s">
        <v>324</v>
      </c>
      <c r="D28">
        <v>130049</v>
      </c>
    </row>
    <row r="29" spans="1:4" x14ac:dyDescent="0.25">
      <c r="A29">
        <v>26</v>
      </c>
      <c r="B29" t="s">
        <v>299</v>
      </c>
      <c r="C29" t="s">
        <v>325</v>
      </c>
      <c r="D29">
        <v>140053</v>
      </c>
    </row>
    <row r="30" spans="1:4" x14ac:dyDescent="0.25">
      <c r="A30">
        <v>27</v>
      </c>
    </row>
    <row r="31" spans="1:4" x14ac:dyDescent="0.25">
      <c r="A31">
        <v>28</v>
      </c>
    </row>
    <row r="32" spans="1:4" x14ac:dyDescent="0.25">
      <c r="A32">
        <v>29</v>
      </c>
    </row>
    <row r="33" spans="1:1" x14ac:dyDescent="0.25">
      <c r="A33">
        <v>30</v>
      </c>
    </row>
  </sheetData>
  <sheetProtection password="C036"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G34"/>
  <sheetViews>
    <sheetView topLeftCell="BX1" workbookViewId="0">
      <selection activeCell="F20" sqref="F20"/>
    </sheetView>
  </sheetViews>
  <sheetFormatPr defaultRowHeight="15.75" x14ac:dyDescent="0.25"/>
  <cols>
    <col min="1" max="1" width="4.140625" style="7" bestFit="1" customWidth="1"/>
    <col min="2" max="2" width="25.85546875" style="7" customWidth="1"/>
    <col min="3" max="3" width="16.140625" style="7" bestFit="1" customWidth="1"/>
    <col min="4" max="93" width="9.140625" style="8"/>
    <col min="94" max="94" width="0" style="36" hidden="1" customWidth="1"/>
    <col min="95" max="100" width="0" style="52" hidden="1" customWidth="1"/>
    <col min="101" max="117" width="0" style="36" hidden="1" customWidth="1"/>
    <col min="118" max="118" width="100.7109375" style="51" hidden="1" customWidth="1"/>
    <col min="119" max="119" width="3.28515625" style="36" hidden="1" customWidth="1"/>
    <col min="120" max="136" width="0" style="36" hidden="1" customWidth="1"/>
    <col min="137" max="137" width="100.7109375" style="36" hidden="1" customWidth="1"/>
    <col min="138" max="139" width="0" style="36" hidden="1" customWidth="1"/>
    <col min="140" max="16384" width="9.140625" style="36"/>
  </cols>
  <sheetData>
    <row r="1" spans="1:137" x14ac:dyDescent="0.25">
      <c r="A1" s="165" t="s">
        <v>0</v>
      </c>
      <c r="B1" s="165" t="s">
        <v>1</v>
      </c>
      <c r="C1" s="165" t="s">
        <v>2</v>
      </c>
      <c r="D1" s="164" t="s">
        <v>3</v>
      </c>
      <c r="E1" s="164"/>
      <c r="F1" s="164"/>
      <c r="G1" s="164"/>
      <c r="H1" s="164"/>
      <c r="I1" s="164"/>
      <c r="J1" s="164" t="s">
        <v>4</v>
      </c>
      <c r="K1" s="164"/>
      <c r="L1" s="164"/>
      <c r="M1" s="164"/>
      <c r="N1" s="164"/>
      <c r="O1" s="164"/>
      <c r="P1" s="164" t="s">
        <v>5</v>
      </c>
      <c r="Q1" s="164"/>
      <c r="R1" s="164"/>
      <c r="S1" s="164"/>
      <c r="T1" s="164"/>
      <c r="U1" s="164"/>
      <c r="V1" s="164" t="s">
        <v>6</v>
      </c>
      <c r="W1" s="164"/>
      <c r="X1" s="164"/>
      <c r="Y1" s="164"/>
      <c r="Z1" s="164"/>
      <c r="AA1" s="164"/>
      <c r="AB1" s="164" t="s">
        <v>7</v>
      </c>
      <c r="AC1" s="164"/>
      <c r="AD1" s="164"/>
      <c r="AE1" s="164"/>
      <c r="AF1" s="164"/>
      <c r="AG1" s="164"/>
      <c r="AH1" s="164" t="s">
        <v>8</v>
      </c>
      <c r="AI1" s="164"/>
      <c r="AJ1" s="164"/>
      <c r="AK1" s="164"/>
      <c r="AL1" s="164"/>
      <c r="AM1" s="164"/>
      <c r="AN1" s="164" t="s">
        <v>9</v>
      </c>
      <c r="AO1" s="164"/>
      <c r="AP1" s="164"/>
      <c r="AQ1" s="164"/>
      <c r="AR1" s="164"/>
      <c r="AS1" s="164"/>
      <c r="AT1" s="164" t="s">
        <v>10</v>
      </c>
      <c r="AU1" s="164"/>
      <c r="AV1" s="164"/>
      <c r="AW1" s="164"/>
      <c r="AX1" s="164"/>
      <c r="AY1" s="164"/>
      <c r="AZ1" s="164" t="s">
        <v>11</v>
      </c>
      <c r="BA1" s="164"/>
      <c r="BB1" s="164"/>
      <c r="BC1" s="164"/>
      <c r="BD1" s="164"/>
      <c r="BE1" s="164"/>
      <c r="BF1" s="164" t="s">
        <v>12</v>
      </c>
      <c r="BG1" s="164"/>
      <c r="BH1" s="164"/>
      <c r="BI1" s="164"/>
      <c r="BJ1" s="164"/>
      <c r="BK1" s="164"/>
      <c r="BL1" s="164" t="s">
        <v>13</v>
      </c>
      <c r="BM1" s="164"/>
      <c r="BN1" s="164"/>
      <c r="BO1" s="164"/>
      <c r="BP1" s="164"/>
      <c r="BQ1" s="164"/>
      <c r="BR1" s="164" t="s">
        <v>14</v>
      </c>
      <c r="BS1" s="164"/>
      <c r="BT1" s="164"/>
      <c r="BU1" s="164"/>
      <c r="BV1" s="164"/>
      <c r="BW1" s="164"/>
      <c r="BX1" s="164" t="s">
        <v>15</v>
      </c>
      <c r="BY1" s="164"/>
      <c r="BZ1" s="164"/>
      <c r="CA1" s="164"/>
      <c r="CB1" s="164"/>
      <c r="CC1" s="164"/>
      <c r="CD1" s="164" t="s">
        <v>16</v>
      </c>
      <c r="CE1" s="164"/>
      <c r="CF1" s="164"/>
      <c r="CG1" s="164"/>
      <c r="CH1" s="164"/>
      <c r="CI1" s="164"/>
      <c r="CJ1" s="164" t="s">
        <v>17</v>
      </c>
      <c r="CK1" s="164"/>
      <c r="CL1" s="164"/>
      <c r="CM1" s="164"/>
      <c r="CN1" s="164"/>
      <c r="CO1" s="164"/>
      <c r="CQ1" s="163" t="s">
        <v>24</v>
      </c>
      <c r="CR1" s="163"/>
      <c r="CS1" s="163"/>
      <c r="CT1" s="163"/>
      <c r="CU1" s="163"/>
      <c r="CV1" s="53"/>
      <c r="CW1" s="37">
        <v>1</v>
      </c>
      <c r="CX1" s="37">
        <v>2</v>
      </c>
      <c r="CY1" s="37">
        <v>3</v>
      </c>
      <c r="CZ1" s="37">
        <v>4</v>
      </c>
      <c r="DA1" s="37">
        <v>5</v>
      </c>
      <c r="DB1" s="37">
        <v>6</v>
      </c>
      <c r="DC1" s="37">
        <v>7</v>
      </c>
      <c r="DD1" s="37">
        <v>8</v>
      </c>
      <c r="DE1" s="37">
        <v>9</v>
      </c>
      <c r="DF1" s="37">
        <v>10</v>
      </c>
      <c r="DG1" s="37">
        <v>11</v>
      </c>
      <c r="DH1" s="37">
        <v>12</v>
      </c>
      <c r="DI1" s="37">
        <v>13</v>
      </c>
      <c r="DJ1" s="37">
        <v>14</v>
      </c>
      <c r="DK1" s="37">
        <v>15</v>
      </c>
      <c r="DL1" s="38"/>
      <c r="DM1" s="38"/>
      <c r="DN1" s="39"/>
      <c r="DP1" s="17">
        <v>1</v>
      </c>
      <c r="DQ1" s="17">
        <v>2</v>
      </c>
      <c r="DR1" s="17">
        <v>3</v>
      </c>
      <c r="DS1" s="17">
        <v>4</v>
      </c>
      <c r="DT1" s="17">
        <v>5</v>
      </c>
      <c r="DU1" s="17">
        <v>6</v>
      </c>
      <c r="DV1" s="17">
        <v>7</v>
      </c>
      <c r="DW1" s="17">
        <v>8</v>
      </c>
      <c r="DX1" s="17">
        <v>9</v>
      </c>
      <c r="DY1" s="17">
        <v>10</v>
      </c>
      <c r="DZ1" s="17">
        <v>11</v>
      </c>
      <c r="EA1" s="17">
        <v>12</v>
      </c>
      <c r="EB1" s="17">
        <v>13</v>
      </c>
      <c r="EC1" s="17">
        <v>14</v>
      </c>
      <c r="ED1" s="17">
        <v>15</v>
      </c>
      <c r="EE1" s="40"/>
      <c r="EF1" s="40"/>
      <c r="EG1" s="40"/>
    </row>
    <row r="2" spans="1:137" x14ac:dyDescent="0.25">
      <c r="A2" s="166"/>
      <c r="B2" s="166"/>
      <c r="C2" s="166"/>
      <c r="D2" s="1" t="s">
        <v>18</v>
      </c>
      <c r="E2" s="1" t="s">
        <v>19</v>
      </c>
      <c r="F2" s="1" t="s">
        <v>20</v>
      </c>
      <c r="G2" s="1" t="s">
        <v>21</v>
      </c>
      <c r="H2" s="1" t="s">
        <v>22</v>
      </c>
      <c r="I2" s="1" t="s">
        <v>23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18</v>
      </c>
      <c r="Q2" s="1" t="s">
        <v>19</v>
      </c>
      <c r="R2" s="1" t="s">
        <v>20</v>
      </c>
      <c r="S2" s="1" t="s">
        <v>21</v>
      </c>
      <c r="T2" s="1" t="s">
        <v>22</v>
      </c>
      <c r="U2" s="1" t="s">
        <v>23</v>
      </c>
      <c r="V2" s="1" t="s">
        <v>18</v>
      </c>
      <c r="W2" s="1" t="s">
        <v>19</v>
      </c>
      <c r="X2" s="1" t="s">
        <v>20</v>
      </c>
      <c r="Y2" s="1" t="s">
        <v>21</v>
      </c>
      <c r="Z2" s="1" t="s">
        <v>22</v>
      </c>
      <c r="AA2" s="1" t="s">
        <v>23</v>
      </c>
      <c r="AB2" s="1" t="s">
        <v>18</v>
      </c>
      <c r="AC2" s="1" t="s">
        <v>19</v>
      </c>
      <c r="AD2" s="1" t="s">
        <v>20</v>
      </c>
      <c r="AE2" s="1" t="s">
        <v>21</v>
      </c>
      <c r="AF2" s="1" t="s">
        <v>22</v>
      </c>
      <c r="AG2" s="1" t="s">
        <v>23</v>
      </c>
      <c r="AH2" s="1" t="s">
        <v>18</v>
      </c>
      <c r="AI2" s="1" t="s">
        <v>19</v>
      </c>
      <c r="AJ2" s="1" t="s">
        <v>20</v>
      </c>
      <c r="AK2" s="1" t="s">
        <v>21</v>
      </c>
      <c r="AL2" s="1" t="s">
        <v>22</v>
      </c>
      <c r="AM2" s="1" t="s">
        <v>23</v>
      </c>
      <c r="AN2" s="1" t="s">
        <v>18</v>
      </c>
      <c r="AO2" s="1" t="s">
        <v>19</v>
      </c>
      <c r="AP2" s="1" t="s">
        <v>20</v>
      </c>
      <c r="AQ2" s="1" t="s">
        <v>21</v>
      </c>
      <c r="AR2" s="1" t="s">
        <v>22</v>
      </c>
      <c r="AS2" s="1" t="s">
        <v>23</v>
      </c>
      <c r="AT2" s="1" t="s">
        <v>18</v>
      </c>
      <c r="AU2" s="1" t="s">
        <v>19</v>
      </c>
      <c r="AV2" s="1" t="s">
        <v>20</v>
      </c>
      <c r="AW2" s="1" t="s">
        <v>21</v>
      </c>
      <c r="AX2" s="1" t="s">
        <v>22</v>
      </c>
      <c r="AY2" s="1" t="s">
        <v>23</v>
      </c>
      <c r="AZ2" s="1" t="s">
        <v>18</v>
      </c>
      <c r="BA2" s="1" t="s">
        <v>19</v>
      </c>
      <c r="BB2" s="1" t="s">
        <v>20</v>
      </c>
      <c r="BC2" s="1" t="s">
        <v>21</v>
      </c>
      <c r="BD2" s="1" t="s">
        <v>22</v>
      </c>
      <c r="BE2" s="1" t="s">
        <v>23</v>
      </c>
      <c r="BF2" s="1" t="s">
        <v>18</v>
      </c>
      <c r="BG2" s="1" t="s">
        <v>19</v>
      </c>
      <c r="BH2" s="1" t="s">
        <v>20</v>
      </c>
      <c r="BI2" s="1" t="s">
        <v>21</v>
      </c>
      <c r="BJ2" s="1" t="s">
        <v>22</v>
      </c>
      <c r="BK2" s="1" t="s">
        <v>23</v>
      </c>
      <c r="BL2" s="1" t="s">
        <v>18</v>
      </c>
      <c r="BM2" s="1" t="s">
        <v>19</v>
      </c>
      <c r="BN2" s="1" t="s">
        <v>20</v>
      </c>
      <c r="BO2" s="1" t="s">
        <v>21</v>
      </c>
      <c r="BP2" s="1" t="s">
        <v>22</v>
      </c>
      <c r="BQ2" s="1" t="s">
        <v>23</v>
      </c>
      <c r="BR2" s="1" t="s">
        <v>18</v>
      </c>
      <c r="BS2" s="1" t="s">
        <v>19</v>
      </c>
      <c r="BT2" s="1" t="s">
        <v>20</v>
      </c>
      <c r="BU2" s="1" t="s">
        <v>21</v>
      </c>
      <c r="BV2" s="1" t="s">
        <v>22</v>
      </c>
      <c r="BW2" s="1" t="s">
        <v>23</v>
      </c>
      <c r="BX2" s="1" t="s">
        <v>18</v>
      </c>
      <c r="BY2" s="1" t="s">
        <v>19</v>
      </c>
      <c r="BZ2" s="1" t="s">
        <v>20</v>
      </c>
      <c r="CA2" s="1" t="s">
        <v>21</v>
      </c>
      <c r="CB2" s="1" t="s">
        <v>22</v>
      </c>
      <c r="CC2" s="1" t="s">
        <v>23</v>
      </c>
      <c r="CD2" s="1" t="s">
        <v>18</v>
      </c>
      <c r="CE2" s="1" t="s">
        <v>19</v>
      </c>
      <c r="CF2" s="1" t="s">
        <v>20</v>
      </c>
      <c r="CG2" s="1" t="s">
        <v>21</v>
      </c>
      <c r="CH2" s="1" t="s">
        <v>22</v>
      </c>
      <c r="CI2" s="1" t="s">
        <v>23</v>
      </c>
      <c r="CJ2" s="1" t="s">
        <v>18</v>
      </c>
      <c r="CK2" s="1" t="s">
        <v>19</v>
      </c>
      <c r="CL2" s="1" t="s">
        <v>20</v>
      </c>
      <c r="CM2" s="1" t="s">
        <v>21</v>
      </c>
      <c r="CN2" s="1" t="s">
        <v>22</v>
      </c>
      <c r="CO2" s="1" t="s">
        <v>23</v>
      </c>
      <c r="CP2" s="41" t="s">
        <v>62</v>
      </c>
      <c r="CQ2" s="42" t="s">
        <v>19</v>
      </c>
      <c r="CR2" s="42" t="s">
        <v>20</v>
      </c>
      <c r="CS2" s="42" t="s">
        <v>21</v>
      </c>
      <c r="CT2" s="42" t="s">
        <v>22</v>
      </c>
      <c r="CU2" s="42" t="s">
        <v>23</v>
      </c>
      <c r="CV2" s="42" t="s">
        <v>66</v>
      </c>
      <c r="CW2" s="43" t="str">
        <f>IF(COUNT(E3:F3),D3,"")</f>
        <v>Memahami arti dan isi kandungan Q.S. al-Bayyinah</v>
      </c>
      <c r="CX2" s="43" t="str">
        <f>IF(COUNT(K3:L3),J3,"")</f>
        <v>Memahami arti dan isi kandungan hadis tentang amal salih</v>
      </c>
      <c r="CY2" s="43" t="str">
        <f>IF(COUNT(Q3:R3),P3,"")</f>
        <v/>
      </c>
      <c r="CZ2" s="43" t="str">
        <f>IF(COUNT(W3:X3),V3,"")</f>
        <v/>
      </c>
      <c r="DA2" s="43" t="str">
        <f>IF(COUNT(AC3:AD3),AB3,"")</f>
        <v/>
      </c>
      <c r="DB2" s="43" t="str">
        <f>IF(COUNT(AI3:AJ3),AH3,"")</f>
        <v/>
      </c>
      <c r="DC2" s="43" t="str">
        <f>IF(COUNT(AO3:AP3),AN3,"")</f>
        <v/>
      </c>
      <c r="DD2" s="43" t="str">
        <f>IF(COUNT(AU3:AV3),AT3,"")</f>
        <v/>
      </c>
      <c r="DE2" s="43" t="str">
        <f>IF(COUNT(BA3:BB3),AZ3,"")</f>
        <v/>
      </c>
      <c r="DF2" s="43" t="str">
        <f>IF(COUNT(BG3:BH3),BF3,"")</f>
        <v/>
      </c>
      <c r="DG2" s="43" t="str">
        <f>IF(COUNT(BM3:BN3),BL3,"")</f>
        <v/>
      </c>
      <c r="DH2" s="43" t="str">
        <f>IF(COUNT(BS3:BT3),BR3,"")</f>
        <v/>
      </c>
      <c r="DI2" s="43" t="str">
        <f>IF(COUNT(BY3:BZ3),BX3,"")</f>
        <v/>
      </c>
      <c r="DJ2" s="43" t="str">
        <f>IF(COUNT(CE3:CF3),CD3,"")</f>
        <v/>
      </c>
      <c r="DK2" s="43" t="str">
        <f>IF(COUNT(CK3:CL3),CJ3,"")</f>
        <v/>
      </c>
      <c r="DL2" s="44" t="s">
        <v>25</v>
      </c>
      <c r="DM2" s="44" t="s">
        <v>26</v>
      </c>
      <c r="DN2" s="45" t="s">
        <v>27</v>
      </c>
      <c r="DP2" s="46" t="str">
        <f>IF(COUNT(G3:I3),D3,"")</f>
        <v/>
      </c>
      <c r="DQ2" s="46" t="str">
        <f>IF(COUNT(M3:O3),J3,"")</f>
        <v/>
      </c>
      <c r="DR2" s="46" t="str">
        <f>IF(COUNT(S3:U3),P3,"")</f>
        <v>Menghafalkan Q.S. al-Bayyinah</v>
      </c>
      <c r="DS2" s="46" t="str">
        <f>IF(COUNT(Y3:AA3),V3,"")</f>
        <v>Menghafalkan hadis tentang amal salih</v>
      </c>
      <c r="DT2" s="46" t="str">
        <f>IF(COUNT(AE3:AG3),AB3,"")</f>
        <v/>
      </c>
      <c r="DU2" s="46" t="str">
        <f>IF(COUNT(AK3:AM3),AH3,"")</f>
        <v/>
      </c>
      <c r="DV2" s="46" t="str">
        <f>IF(COUNT(AQ3:AS3),AN3,"")</f>
        <v/>
      </c>
      <c r="DW2" s="46" t="str">
        <f>IF(COUNT(AW3:AY3),AT3,"")</f>
        <v/>
      </c>
      <c r="DX2" s="46" t="str">
        <f>IF(COUNT(BC3:BE3),AZ3,"")</f>
        <v/>
      </c>
      <c r="DY2" s="46" t="str">
        <f>IF(COUNT(BI3:BK3),BF3,"")</f>
        <v/>
      </c>
      <c r="DZ2" s="46" t="str">
        <f>IF(COUNT(BO3:BQ3),BL3,"")</f>
        <v/>
      </c>
      <c r="EA2" s="46" t="str">
        <f>IF(COUNT(BU3:BW3),BR3,"")</f>
        <v/>
      </c>
      <c r="EB2" s="46" t="str">
        <f>IF(COUNT(CA3:CC3),BX3,"")</f>
        <v/>
      </c>
      <c r="EC2" s="46" t="str">
        <f>IF(COUNT(CG3:CI3),CD3,"")</f>
        <v/>
      </c>
      <c r="ED2" s="46" t="str">
        <f>IF(COUNT(CM3:CO3),CJ3,"")</f>
        <v/>
      </c>
      <c r="EE2" s="47" t="s">
        <v>25</v>
      </c>
      <c r="EF2" s="47" t="s">
        <v>26</v>
      </c>
      <c r="EG2" s="47" t="s">
        <v>27</v>
      </c>
    </row>
    <row r="3" spans="1:137" ht="31.5" x14ac:dyDescent="0.25">
      <c r="A3" s="2">
        <v>1</v>
      </c>
      <c r="B3" s="3" t="str">
        <f t="shared" ref="B3:C32" ca="1" si="0">IFERROR(INDEX(Data_Siswa,ROW(B1),COLUMN(A3)),"")</f>
        <v>AHMAD FARIZI</v>
      </c>
      <c r="C3" s="3" t="str">
        <f t="shared" ca="1" si="0"/>
        <v>0087736464</v>
      </c>
      <c r="D3" s="4" t="s">
        <v>261</v>
      </c>
      <c r="E3" s="5">
        <v>93</v>
      </c>
      <c r="F3" s="5"/>
      <c r="G3" s="5"/>
      <c r="H3" s="5"/>
      <c r="I3" s="5"/>
      <c r="J3" s="4" t="s">
        <v>262</v>
      </c>
      <c r="K3" s="5">
        <v>84</v>
      </c>
      <c r="L3" s="5"/>
      <c r="M3" s="5"/>
      <c r="N3" s="5"/>
      <c r="O3" s="5"/>
      <c r="P3" s="4" t="s">
        <v>263</v>
      </c>
      <c r="Q3" s="5"/>
      <c r="R3" s="5"/>
      <c r="S3" s="5"/>
      <c r="T3" s="5">
        <v>87</v>
      </c>
      <c r="U3" s="5"/>
      <c r="V3" s="4" t="s">
        <v>264</v>
      </c>
      <c r="W3" s="5"/>
      <c r="X3" s="5"/>
      <c r="Y3" s="5"/>
      <c r="Z3" s="5">
        <v>86</v>
      </c>
      <c r="AA3" s="5"/>
      <c r="AB3" s="4"/>
      <c r="AC3" s="5"/>
      <c r="AD3" s="5"/>
      <c r="AE3" s="5"/>
      <c r="AF3" s="5"/>
      <c r="AG3" s="5"/>
      <c r="AH3" s="4"/>
      <c r="AI3" s="5"/>
      <c r="AJ3" s="5"/>
      <c r="AK3" s="5"/>
      <c r="AL3" s="5"/>
      <c r="AM3" s="5"/>
      <c r="AN3" s="6"/>
      <c r="AO3" s="5"/>
      <c r="AP3" s="5"/>
      <c r="AQ3" s="5"/>
      <c r="AR3" s="5"/>
      <c r="AS3" s="5"/>
      <c r="AT3" s="4"/>
      <c r="AU3" s="5"/>
      <c r="AV3" s="5"/>
      <c r="AW3" s="5"/>
      <c r="AX3" s="5"/>
      <c r="AY3" s="5"/>
      <c r="AZ3" s="4"/>
      <c r="BA3" s="5"/>
      <c r="BB3" s="5"/>
      <c r="BC3" s="5"/>
      <c r="BD3" s="5"/>
      <c r="BE3" s="5"/>
      <c r="BF3" s="4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5">
        <f>IFERROR(MAX(CQ3:CR3),"")</f>
        <v>88.5</v>
      </c>
      <c r="CQ3" s="42">
        <f>IFERROR(AVERAGEIF($D$2:$CO$2,CQ$2,$D3:$CO3),"")</f>
        <v>88.5</v>
      </c>
      <c r="CR3" s="42" t="str">
        <f t="shared" ref="CR3:CU18" si="1">IFERROR(AVERAGEIF($D$2:$CO$2,CR$2,$D3:$CO3),"")</f>
        <v/>
      </c>
      <c r="CS3" s="42" t="str">
        <f t="shared" si="1"/>
        <v/>
      </c>
      <c r="CT3" s="42">
        <f t="shared" si="1"/>
        <v>86.5</v>
      </c>
      <c r="CU3" s="42" t="str">
        <f t="shared" si="1"/>
        <v/>
      </c>
      <c r="CV3" s="42">
        <f>IFERROR(AVERAGE(CS3:CU3),"")</f>
        <v>86.5</v>
      </c>
      <c r="CW3" s="48">
        <f t="shared" ref="CW3:CW32" si="2">IF(COUNT(E3:F3),MAX(E3:F3),"")</f>
        <v>93</v>
      </c>
      <c r="CX3" s="48">
        <f t="shared" ref="CX3:CX32" si="3">IF(COUNT(K3:L3),MAX(K3:L3),"")</f>
        <v>84</v>
      </c>
      <c r="CY3" s="49" t="str">
        <f t="shared" ref="CY3:CY32" si="4">IF(COUNT(Q3:R3),MAX(Q3:R3),"")</f>
        <v/>
      </c>
      <c r="CZ3" s="49" t="str">
        <f t="shared" ref="CZ3:CZ32" si="5">IF(COUNT(W3:X3),MAX(W3:X3),"")</f>
        <v/>
      </c>
      <c r="DA3" s="49" t="str">
        <f t="shared" ref="DA3:DA32" si="6">IF(COUNT(AC3:AD3),MAX(AC3:AD3),"")</f>
        <v/>
      </c>
      <c r="DB3" s="50" t="str">
        <f t="shared" ref="DB3:DB32" si="7">IF(COUNT(AI3:AJ3),MAX(AI3:AJ3),"")</f>
        <v/>
      </c>
      <c r="DC3" s="50" t="str">
        <f t="shared" ref="DC3:DC32" si="8">IF(COUNT(AO3:AP3),MAX(AO3:AP3),"")</f>
        <v/>
      </c>
      <c r="DD3" s="50" t="str">
        <f t="shared" ref="DD3:DD32" si="9">IF(COUNT(AU3:AV3),MAX(AU3:AV3),"")</f>
        <v/>
      </c>
      <c r="DE3" s="50" t="str">
        <f t="shared" ref="DE3:DE32" si="10">IF(COUNT(BA3:BB3),MAX(BA3:BB3),"")</f>
        <v/>
      </c>
      <c r="DF3" s="50" t="str">
        <f t="shared" ref="DF3:DF32" si="11">IF(COUNT(BG3:BH3),MAX(BG3:BH3),"")</f>
        <v/>
      </c>
      <c r="DG3" s="50" t="str">
        <f t="shared" ref="DG3:DG32" si="12">IF(COUNT(BM3:BN3),MAX(BM3:BN3),"")</f>
        <v/>
      </c>
      <c r="DH3" s="50" t="str">
        <f t="shared" ref="DH3:DH32" si="13">IF(COUNT(BS3:BT3),MAX(BS3:BT3),"")</f>
        <v/>
      </c>
      <c r="DI3" s="50" t="str">
        <f t="shared" ref="DI3:DI32" si="14">IF(COUNT(BY3:BZ3),MAX(BY3:BZ3),"")</f>
        <v/>
      </c>
      <c r="DJ3" s="50" t="str">
        <f t="shared" ref="DJ3:DJ32" si="15">IF(COUNT(CE3:CF3),MAX(CE3:CF3),"")</f>
        <v/>
      </c>
      <c r="DK3" s="50" t="str">
        <f t="shared" ref="DK3:DK32" si="16">IF(COUNT(CK3:CL3),MAX(CK3:CL3),"")</f>
        <v/>
      </c>
      <c r="DL3" s="50" t="str">
        <f>IFERROR(INDEX($CW$2:$DK$2,,MATCH(MAX($CW3:$DK3),$CW3:$DK3,0)),"")</f>
        <v>Memahami arti dan isi kandungan Q.S. al-Bayyinah</v>
      </c>
      <c r="DM3" s="50" t="str">
        <f>IFERROR(INDEX($CW$2:$DK$2,,MATCH(MIN($CW3:$DK3),$CW3:$DK3,0)),"")</f>
        <v>Memahami arti dan isi kandungan hadis tentang amal salih</v>
      </c>
      <c r="DN3" s="51" t="str">
        <f>IF(DL3="","",LOOKUP(MAX($CW3:$DK3),KKM!$C$11:$C$14,KKM!$E$11:$E$14)&amp;" "&amp;QH!DL3&amp;"; "&amp;LOOKUP(MIN(QH!CW3:DK3),KKM!$C$11:$C$14,KKM!$E$11:$E$14)&amp;" "&amp;QH!DM3)</f>
        <v>Memiliki kemampuan yang sangat baik dalam  Memahami arti dan isi kandungan Q.S. al-Bayyinah; Memiliki kemampuan yang baik dalam  Memahami arti dan isi kandungan hadis tentang amal salih</v>
      </c>
      <c r="DP3" s="36" t="str">
        <f t="shared" ref="DP3:DP32" si="17">IF(COUNT(G3:I3),AVERAGE(G3:I3),"")</f>
        <v/>
      </c>
      <c r="DQ3" s="36" t="str">
        <f t="shared" ref="DQ3:DQ32" si="18">IF(DQ$2="","",AVERAGE(M3:O3))</f>
        <v/>
      </c>
      <c r="DR3" s="36">
        <f t="shared" ref="DR3:DR32" si="19">IF(DR$2="","",AVERAGE(S3:U3))</f>
        <v>87</v>
      </c>
      <c r="DS3" s="36">
        <f t="shared" ref="DS3:DS32" si="20">IF(DS$2="","",AVERAGE(Y3:AA3))</f>
        <v>86</v>
      </c>
      <c r="DT3" s="36" t="str">
        <f t="shared" ref="DT3:DT32" si="21">IF(DT$2="","",AVERAGE(AE3:AG3))</f>
        <v/>
      </c>
      <c r="DU3" s="36" t="str">
        <f t="shared" ref="DU3:DU32" si="22">IF(DU$2="","",IFERROR(AVERAGE(AK3:AM3),""))</f>
        <v/>
      </c>
      <c r="DV3" s="36" t="str">
        <f t="shared" ref="DV3:DV32" si="23">IF(DV$2="","",IFERROR(AVERAGE(AQ3:AS3),""))</f>
        <v/>
      </c>
      <c r="DW3" s="36" t="str">
        <f t="shared" ref="DW3:DW32" si="24">IF(DW$2="","",IFERROR(AVERAGE(AW3:AY3),""))</f>
        <v/>
      </c>
      <c r="DX3" s="36" t="str">
        <f>IFERROR(AVERAGE(BC3:BE3),"")</f>
        <v/>
      </c>
      <c r="DY3" s="36" t="str">
        <f>IFERROR(AVERAGE(BI3:BK3),"")</f>
        <v/>
      </c>
      <c r="DZ3" s="36" t="str">
        <f>IFERROR(AVERAGE(BO3:BQ3),"")</f>
        <v/>
      </c>
      <c r="EA3" s="36" t="str">
        <f>IFERROR(AVERAGE(BU3:BW3),"")</f>
        <v/>
      </c>
      <c r="EB3" s="36" t="str">
        <f>IFERROR(AVERAGE(CA3:CC3),"")</f>
        <v/>
      </c>
      <c r="EC3" s="36" t="str">
        <f>IFERROR(AVERAGE(CG3:CI3),"")</f>
        <v/>
      </c>
      <c r="ED3" s="36" t="str">
        <f>IFERROR(AVERAGE(CM3:CO3),"")</f>
        <v/>
      </c>
      <c r="EE3" s="36" t="str">
        <f>IFERROR(INDEX($DP$2:$ED$2,,MATCH(MAX($DP3:$ED3),$DP3:$ED3,0)),"")</f>
        <v>Menghafalkan Q.S. al-Bayyinah</v>
      </c>
      <c r="EF3" s="36" t="str">
        <f>IFERROR(INDEX($DP$2:$ED$2,,MATCH(MIN($DP3:$ED3),$DP3:$ED3,0)),"")</f>
        <v>Menghafalkan hadis tentang amal salih</v>
      </c>
      <c r="EG3" s="51" t="str">
        <f>IFERROR(LOOKUP(MAX($DP3:$ED3),KKM!$C$11:$C$14,KKM!$F$11:$F$14),"")&amp;QH!EE3&amp;"; "&amp;IFERROR(LOOKUP(MIN($DP3:$ED3),KKM!$C$11:$C$14,KKM!$F$11:$F$14),"")&amp;QH!EF3</f>
        <v>Terampil dalam Menghafalkan Q.S. al-Bayyinah; Terampil dalam Menghafalkan hadis tentang amal salih</v>
      </c>
    </row>
    <row r="4" spans="1:137" ht="31.5" x14ac:dyDescent="0.25">
      <c r="A4" s="2">
        <v>2</v>
      </c>
      <c r="B4" s="3" t="str">
        <f t="shared" ca="1" si="0"/>
        <v>ALI BIKRIH</v>
      </c>
      <c r="C4" s="3" t="str">
        <f t="shared" ca="1" si="0"/>
        <v>0096718446</v>
      </c>
      <c r="D4" s="4" t="s">
        <v>261</v>
      </c>
      <c r="E4" s="5">
        <v>91</v>
      </c>
      <c r="F4" s="5"/>
      <c r="G4" s="5"/>
      <c r="H4" s="5"/>
      <c r="I4" s="5"/>
      <c r="J4" s="4" t="s">
        <v>262</v>
      </c>
      <c r="K4" s="5">
        <v>85</v>
      </c>
      <c r="L4" s="5"/>
      <c r="M4" s="5"/>
      <c r="N4" s="5"/>
      <c r="O4" s="5"/>
      <c r="P4" s="4" t="s">
        <v>263</v>
      </c>
      <c r="Q4" s="5"/>
      <c r="R4" s="5"/>
      <c r="S4" s="5"/>
      <c r="T4" s="5">
        <v>92</v>
      </c>
      <c r="U4" s="5"/>
      <c r="V4" s="4" t="s">
        <v>264</v>
      </c>
      <c r="W4" s="5"/>
      <c r="X4" s="5"/>
      <c r="Y4" s="5"/>
      <c r="Z4" s="5">
        <v>86</v>
      </c>
      <c r="AA4" s="5"/>
      <c r="AB4" s="4"/>
      <c r="AC4" s="5"/>
      <c r="AD4" s="5"/>
      <c r="AE4" s="5"/>
      <c r="AF4" s="5"/>
      <c r="AG4" s="5"/>
      <c r="AH4" s="4"/>
      <c r="AI4" s="5"/>
      <c r="AJ4" s="5"/>
      <c r="AK4" s="5"/>
      <c r="AL4" s="5"/>
      <c r="AM4" s="5"/>
      <c r="AN4" s="6"/>
      <c r="AO4" s="5"/>
      <c r="AP4" s="5"/>
      <c r="AQ4" s="5"/>
      <c r="AR4" s="5"/>
      <c r="AS4" s="5"/>
      <c r="AT4" s="4"/>
      <c r="AU4" s="5"/>
      <c r="AV4" s="5"/>
      <c r="AW4" s="5"/>
      <c r="AX4" s="5"/>
      <c r="AY4" s="5"/>
      <c r="AZ4" s="4"/>
      <c r="BA4" s="5"/>
      <c r="BB4" s="5"/>
      <c r="BC4" s="5"/>
      <c r="BD4" s="5"/>
      <c r="BE4" s="5"/>
      <c r="BF4" s="4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5">
        <f t="shared" ref="CP4:CP32" si="25">IFERROR(MAX(CQ4:CR4),"")</f>
        <v>88</v>
      </c>
      <c r="CQ4" s="42">
        <f t="shared" ref="CQ4:CU26" si="26">IFERROR(AVERAGEIF($D$2:$CO$2,CQ$2,$D4:$CO4),"")</f>
        <v>88</v>
      </c>
      <c r="CR4" s="42" t="str">
        <f t="shared" si="1"/>
        <v/>
      </c>
      <c r="CS4" s="42" t="str">
        <f t="shared" si="1"/>
        <v/>
      </c>
      <c r="CT4" s="42">
        <f t="shared" si="1"/>
        <v>89</v>
      </c>
      <c r="CU4" s="42" t="str">
        <f t="shared" si="1"/>
        <v/>
      </c>
      <c r="CV4" s="42">
        <f t="shared" ref="CV4:CV32" si="27">IFERROR(AVERAGE(CS4:CU4),"")</f>
        <v>89</v>
      </c>
      <c r="CW4" s="48">
        <f t="shared" si="2"/>
        <v>91</v>
      </c>
      <c r="CX4" s="48">
        <f t="shared" si="3"/>
        <v>85</v>
      </c>
      <c r="CY4" s="49" t="str">
        <f t="shared" si="4"/>
        <v/>
      </c>
      <c r="CZ4" s="49" t="str">
        <f t="shared" si="5"/>
        <v/>
      </c>
      <c r="DA4" s="49" t="str">
        <f t="shared" si="6"/>
        <v/>
      </c>
      <c r="DB4" s="50" t="str">
        <f t="shared" si="7"/>
        <v/>
      </c>
      <c r="DC4" s="50" t="str">
        <f t="shared" si="8"/>
        <v/>
      </c>
      <c r="DD4" s="50" t="str">
        <f t="shared" si="9"/>
        <v/>
      </c>
      <c r="DE4" s="50" t="str">
        <f t="shared" si="10"/>
        <v/>
      </c>
      <c r="DF4" s="50" t="str">
        <f t="shared" si="11"/>
        <v/>
      </c>
      <c r="DG4" s="50" t="str">
        <f t="shared" si="12"/>
        <v/>
      </c>
      <c r="DH4" s="50" t="str">
        <f t="shared" si="13"/>
        <v/>
      </c>
      <c r="DI4" s="50" t="str">
        <f t="shared" si="14"/>
        <v/>
      </c>
      <c r="DJ4" s="50" t="str">
        <f t="shared" si="15"/>
        <v/>
      </c>
      <c r="DK4" s="50" t="str">
        <f t="shared" si="16"/>
        <v/>
      </c>
      <c r="DL4" s="50" t="str">
        <f t="shared" ref="DL4:DL32" si="28">IFERROR(INDEX($CW$2:$DK$2,,MATCH(MAX($CW4:$DK4),$CW4:$DK4,0)),"")</f>
        <v>Memahami arti dan isi kandungan Q.S. al-Bayyinah</v>
      </c>
      <c r="DM4" s="50" t="str">
        <f t="shared" ref="DM4:DM32" si="29">IFERROR(INDEX($CW$2:$DK$2,,MATCH(MIN($CW4:$DK4),$CW4:$DK4,0)),"")</f>
        <v>Memahami arti dan isi kandungan hadis tentang amal salih</v>
      </c>
      <c r="DN4" s="51" t="str">
        <f>IF(DL4="","",LOOKUP(MAX($CW4:$DK4),KKM!$C$11:$C$14,KKM!$E$11:$E$14)&amp;" "&amp;QH!DL4&amp;"; "&amp;LOOKUP(MIN(QH!CW4:DK4),KKM!$C$11:$C$14,KKM!$E$11:$E$14)&amp;" "&amp;QH!DM4)</f>
        <v>Memiliki kemampuan yang sangat baik dalam  Memahami arti dan isi kandungan Q.S. al-Bayyinah; Memiliki kemampuan yang baik dalam  Memahami arti dan isi kandungan hadis tentang amal salih</v>
      </c>
      <c r="DP4" s="36" t="str">
        <f t="shared" si="17"/>
        <v/>
      </c>
      <c r="DQ4" s="36" t="str">
        <f t="shared" si="18"/>
        <v/>
      </c>
      <c r="DR4" s="36">
        <f t="shared" si="19"/>
        <v>92</v>
      </c>
      <c r="DS4" s="36">
        <f t="shared" si="20"/>
        <v>86</v>
      </c>
      <c r="DT4" s="36" t="str">
        <f t="shared" si="21"/>
        <v/>
      </c>
      <c r="DU4" s="36" t="str">
        <f t="shared" si="22"/>
        <v/>
      </c>
      <c r="DV4" s="36" t="str">
        <f t="shared" si="23"/>
        <v/>
      </c>
      <c r="DW4" s="36" t="str">
        <f t="shared" si="24"/>
        <v/>
      </c>
      <c r="DX4" s="36" t="str">
        <f t="shared" ref="DX4:DX32" si="30">IFERROR(AVERAGE(BC4:BE4),"")</f>
        <v/>
      </c>
      <c r="DY4" s="36" t="str">
        <f t="shared" ref="DY4:DY32" si="31">IFERROR(AVERAGE(BI4:BK4),"")</f>
        <v/>
      </c>
      <c r="DZ4" s="36" t="str">
        <f t="shared" ref="DZ4:DZ32" si="32">IFERROR(AVERAGE(BO4:BQ4),"")</f>
        <v/>
      </c>
      <c r="EA4" s="36" t="str">
        <f t="shared" ref="EA4:EA32" si="33">IFERROR(AVERAGE(BU4:BW4),"")</f>
        <v/>
      </c>
      <c r="EB4" s="36" t="str">
        <f t="shared" ref="EB4:EB32" si="34">IFERROR(AVERAGE(CA4:CC4),"")</f>
        <v/>
      </c>
      <c r="EC4" s="36" t="str">
        <f t="shared" ref="EC4:EC32" si="35">IFERROR(AVERAGE(CG4:CI4),"")</f>
        <v/>
      </c>
      <c r="ED4" s="36" t="str">
        <f t="shared" ref="ED4:ED32" si="36">IFERROR(AVERAGE(CM4:CO4),"")</f>
        <v/>
      </c>
      <c r="EE4" s="36" t="str">
        <f t="shared" ref="EE4:EE32" si="37">IFERROR(INDEX($DP$2:$ED$2,,MATCH(MAX($DP4:$ED4),$DP4:$ED4,0)),"")</f>
        <v>Menghafalkan Q.S. al-Bayyinah</v>
      </c>
      <c r="EF4" s="36" t="str">
        <f t="shared" ref="EF4:EF32" si="38">IFERROR(INDEX($DP$2:$ED$2,,MATCH(MIN($DP4:$ED4),$DP4:$ED4,0)),"")</f>
        <v>Menghafalkan hadis tentang amal salih</v>
      </c>
      <c r="EG4" s="51" t="str">
        <f>IFERROR(LOOKUP(MAX($DP4:$ED4),KKM!$C$11:$C$14,KKM!$F$11:$F$14),"")&amp;QH!EE4&amp;"; "&amp;IFERROR(LOOKUP(MIN($DP4:$ED4),KKM!$C$11:$C$14,KKM!$F$11:$F$14),"")&amp;QH!EF4</f>
        <v>Sangat terampil dalam Menghafalkan Q.S. al-Bayyinah; Terampil dalam Menghafalkan hadis tentang amal salih</v>
      </c>
    </row>
    <row r="5" spans="1:137" ht="31.5" x14ac:dyDescent="0.25">
      <c r="A5" s="2">
        <v>3</v>
      </c>
      <c r="B5" s="3" t="str">
        <f t="shared" ca="1" si="0"/>
        <v>ANIES KALEELA</v>
      </c>
      <c r="C5" s="3" t="str">
        <f t="shared" ca="1" si="0"/>
        <v>0084872709</v>
      </c>
      <c r="D5" s="4" t="s">
        <v>261</v>
      </c>
      <c r="E5" s="5">
        <v>86</v>
      </c>
      <c r="F5" s="5"/>
      <c r="G5" s="5"/>
      <c r="H5" s="5"/>
      <c r="I5" s="5"/>
      <c r="J5" s="4" t="s">
        <v>262</v>
      </c>
      <c r="K5" s="5">
        <v>90</v>
      </c>
      <c r="L5" s="5"/>
      <c r="M5" s="5"/>
      <c r="N5" s="5"/>
      <c r="O5" s="5"/>
      <c r="P5" s="4" t="s">
        <v>263</v>
      </c>
      <c r="Q5" s="5"/>
      <c r="R5" s="5"/>
      <c r="S5" s="5"/>
      <c r="T5" s="5">
        <v>87</v>
      </c>
      <c r="U5" s="5"/>
      <c r="V5" s="4" t="s">
        <v>264</v>
      </c>
      <c r="W5" s="5"/>
      <c r="X5" s="5"/>
      <c r="Y5" s="5"/>
      <c r="Z5" s="5">
        <v>83</v>
      </c>
      <c r="AA5" s="5"/>
      <c r="AB5" s="4"/>
      <c r="AC5" s="5"/>
      <c r="AD5" s="5"/>
      <c r="AE5" s="5"/>
      <c r="AF5" s="5"/>
      <c r="AG5" s="5"/>
      <c r="AH5" s="4"/>
      <c r="AI5" s="5"/>
      <c r="AJ5" s="5"/>
      <c r="AK5" s="5"/>
      <c r="AL5" s="5"/>
      <c r="AM5" s="5"/>
      <c r="AN5" s="6"/>
      <c r="AO5" s="5"/>
      <c r="AP5" s="5"/>
      <c r="AQ5" s="5"/>
      <c r="AR5" s="5"/>
      <c r="AS5" s="5"/>
      <c r="AT5" s="4"/>
      <c r="AU5" s="5"/>
      <c r="AV5" s="5"/>
      <c r="AW5" s="5"/>
      <c r="AX5" s="5"/>
      <c r="AY5" s="5"/>
      <c r="AZ5" s="4"/>
      <c r="BA5" s="5"/>
      <c r="BB5" s="5"/>
      <c r="BC5" s="5"/>
      <c r="BD5" s="5"/>
      <c r="BE5" s="5"/>
      <c r="BF5" s="4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5">
        <f t="shared" si="25"/>
        <v>88</v>
      </c>
      <c r="CQ5" s="42">
        <f t="shared" si="26"/>
        <v>88</v>
      </c>
      <c r="CR5" s="42" t="str">
        <f t="shared" si="1"/>
        <v/>
      </c>
      <c r="CS5" s="42" t="str">
        <f t="shared" si="1"/>
        <v/>
      </c>
      <c r="CT5" s="42">
        <f t="shared" si="1"/>
        <v>85</v>
      </c>
      <c r="CU5" s="42" t="str">
        <f t="shared" si="1"/>
        <v/>
      </c>
      <c r="CV5" s="42">
        <f t="shared" si="27"/>
        <v>85</v>
      </c>
      <c r="CW5" s="48">
        <f t="shared" si="2"/>
        <v>86</v>
      </c>
      <c r="CX5" s="48">
        <f t="shared" si="3"/>
        <v>90</v>
      </c>
      <c r="CY5" s="49" t="str">
        <f t="shared" si="4"/>
        <v/>
      </c>
      <c r="CZ5" s="49" t="str">
        <f t="shared" si="5"/>
        <v/>
      </c>
      <c r="DA5" s="49" t="str">
        <f t="shared" si="6"/>
        <v/>
      </c>
      <c r="DB5" s="50" t="str">
        <f t="shared" si="7"/>
        <v/>
      </c>
      <c r="DC5" s="50" t="str">
        <f t="shared" si="8"/>
        <v/>
      </c>
      <c r="DD5" s="50" t="str">
        <f t="shared" si="9"/>
        <v/>
      </c>
      <c r="DE5" s="50" t="str">
        <f t="shared" si="10"/>
        <v/>
      </c>
      <c r="DF5" s="50" t="str">
        <f t="shared" si="11"/>
        <v/>
      </c>
      <c r="DG5" s="50" t="str">
        <f t="shared" si="12"/>
        <v/>
      </c>
      <c r="DH5" s="50" t="str">
        <f t="shared" si="13"/>
        <v/>
      </c>
      <c r="DI5" s="50" t="str">
        <f t="shared" si="14"/>
        <v/>
      </c>
      <c r="DJ5" s="50" t="str">
        <f t="shared" si="15"/>
        <v/>
      </c>
      <c r="DK5" s="50" t="str">
        <f t="shared" si="16"/>
        <v/>
      </c>
      <c r="DL5" s="50" t="str">
        <f t="shared" si="28"/>
        <v>Memahami arti dan isi kandungan hadis tentang amal salih</v>
      </c>
      <c r="DM5" s="50" t="str">
        <f t="shared" si="29"/>
        <v>Memahami arti dan isi kandungan Q.S. al-Bayyinah</v>
      </c>
      <c r="DN5" s="51" t="str">
        <f>IF(DL5="","",LOOKUP(MAX($CW5:$DK5),KKM!$C$11:$C$14,KKM!$E$11:$E$14)&amp;" "&amp;QH!DL5&amp;"; "&amp;LOOKUP(MIN(QH!CW5:DK5),KKM!$C$11:$C$14,KKM!$E$11:$E$14)&amp;" "&amp;QH!DM5)</f>
        <v>Memiliki kemampuan yang sangat baik dalam  Memahami arti dan isi kandungan hadis tentang amal salih; Memiliki kemampuan yang baik dalam  Memahami arti dan isi kandungan Q.S. al-Bayyinah</v>
      </c>
      <c r="DP5" s="36" t="str">
        <f t="shared" si="17"/>
        <v/>
      </c>
      <c r="DQ5" s="36" t="str">
        <f t="shared" si="18"/>
        <v/>
      </c>
      <c r="DR5" s="36">
        <f t="shared" si="19"/>
        <v>87</v>
      </c>
      <c r="DS5" s="36">
        <f t="shared" si="20"/>
        <v>83</v>
      </c>
      <c r="DT5" s="36" t="str">
        <f t="shared" si="21"/>
        <v/>
      </c>
      <c r="DU5" s="36" t="str">
        <f t="shared" si="22"/>
        <v/>
      </c>
      <c r="DV5" s="36" t="str">
        <f t="shared" si="23"/>
        <v/>
      </c>
      <c r="DW5" s="36" t="str">
        <f t="shared" si="24"/>
        <v/>
      </c>
      <c r="DX5" s="36" t="str">
        <f t="shared" si="30"/>
        <v/>
      </c>
      <c r="DY5" s="36" t="str">
        <f t="shared" si="31"/>
        <v/>
      </c>
      <c r="DZ5" s="36" t="str">
        <f t="shared" si="32"/>
        <v/>
      </c>
      <c r="EA5" s="36" t="str">
        <f t="shared" si="33"/>
        <v/>
      </c>
      <c r="EB5" s="36" t="str">
        <f t="shared" si="34"/>
        <v/>
      </c>
      <c r="EC5" s="36" t="str">
        <f t="shared" si="35"/>
        <v/>
      </c>
      <c r="ED5" s="36" t="str">
        <f t="shared" si="36"/>
        <v/>
      </c>
      <c r="EE5" s="36" t="str">
        <f t="shared" si="37"/>
        <v>Menghafalkan Q.S. al-Bayyinah</v>
      </c>
      <c r="EF5" s="36" t="str">
        <f t="shared" si="38"/>
        <v>Menghafalkan hadis tentang amal salih</v>
      </c>
      <c r="EG5" s="51" t="str">
        <f>IFERROR(LOOKUP(MAX($DP5:$ED5),KKM!$C$11:$C$14,KKM!$F$11:$F$14),"")&amp;QH!EE5&amp;"; "&amp;IFERROR(LOOKUP(MIN($DP5:$ED5),KKM!$C$11:$C$14,KKM!$F$11:$F$14),"")&amp;QH!EF5</f>
        <v>Terampil dalam Menghafalkan Q.S. al-Bayyinah; Terampil dalam Menghafalkan hadis tentang amal salih</v>
      </c>
    </row>
    <row r="6" spans="1:137" ht="31.5" x14ac:dyDescent="0.25">
      <c r="A6" s="2">
        <v>4</v>
      </c>
      <c r="B6" s="3" t="str">
        <f t="shared" ca="1" si="0"/>
        <v>DEDI</v>
      </c>
      <c r="C6" s="3" t="str">
        <f t="shared" ca="1" si="0"/>
        <v>0077915208</v>
      </c>
      <c r="D6" s="4" t="s">
        <v>261</v>
      </c>
      <c r="E6" s="5">
        <v>89</v>
      </c>
      <c r="F6" s="5"/>
      <c r="G6" s="5"/>
      <c r="H6" s="5"/>
      <c r="I6" s="5"/>
      <c r="J6" s="4" t="s">
        <v>262</v>
      </c>
      <c r="K6" s="5">
        <v>87</v>
      </c>
      <c r="L6" s="5"/>
      <c r="M6" s="5"/>
      <c r="N6" s="5"/>
      <c r="O6" s="5"/>
      <c r="P6" s="4" t="s">
        <v>263</v>
      </c>
      <c r="Q6" s="5"/>
      <c r="R6" s="5"/>
      <c r="S6" s="5"/>
      <c r="T6" s="5">
        <v>86</v>
      </c>
      <c r="U6" s="5"/>
      <c r="V6" s="4" t="s">
        <v>264</v>
      </c>
      <c r="W6" s="5"/>
      <c r="X6" s="5"/>
      <c r="Y6" s="5"/>
      <c r="Z6" s="5">
        <v>81</v>
      </c>
      <c r="AA6" s="5"/>
      <c r="AB6" s="4"/>
      <c r="AC6" s="5"/>
      <c r="AD6" s="5"/>
      <c r="AE6" s="5"/>
      <c r="AF6" s="5"/>
      <c r="AG6" s="5"/>
      <c r="AH6" s="4"/>
      <c r="AI6" s="5"/>
      <c r="AJ6" s="5"/>
      <c r="AK6" s="5"/>
      <c r="AL6" s="5"/>
      <c r="AM6" s="5"/>
      <c r="AN6" s="6"/>
      <c r="AO6" s="5"/>
      <c r="AP6" s="5"/>
      <c r="AQ6" s="5"/>
      <c r="AR6" s="5"/>
      <c r="AS6" s="5"/>
      <c r="AT6" s="4"/>
      <c r="AU6" s="5"/>
      <c r="AV6" s="5"/>
      <c r="AW6" s="5"/>
      <c r="AX6" s="5"/>
      <c r="AY6" s="5"/>
      <c r="AZ6" s="4"/>
      <c r="BA6" s="5"/>
      <c r="BB6" s="5"/>
      <c r="BC6" s="5"/>
      <c r="BD6" s="5"/>
      <c r="BE6" s="5"/>
      <c r="BF6" s="4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5">
        <f t="shared" si="25"/>
        <v>88</v>
      </c>
      <c r="CQ6" s="42">
        <f t="shared" si="26"/>
        <v>88</v>
      </c>
      <c r="CR6" s="42" t="str">
        <f t="shared" si="1"/>
        <v/>
      </c>
      <c r="CS6" s="42" t="str">
        <f t="shared" si="1"/>
        <v/>
      </c>
      <c r="CT6" s="42">
        <f t="shared" si="1"/>
        <v>83.5</v>
      </c>
      <c r="CU6" s="42" t="str">
        <f t="shared" si="1"/>
        <v/>
      </c>
      <c r="CV6" s="42">
        <f t="shared" si="27"/>
        <v>83.5</v>
      </c>
      <c r="CW6" s="48">
        <f t="shared" si="2"/>
        <v>89</v>
      </c>
      <c r="CX6" s="48">
        <f t="shared" si="3"/>
        <v>87</v>
      </c>
      <c r="CY6" s="49" t="str">
        <f t="shared" si="4"/>
        <v/>
      </c>
      <c r="CZ6" s="49" t="str">
        <f t="shared" si="5"/>
        <v/>
      </c>
      <c r="DA6" s="49" t="str">
        <f t="shared" si="6"/>
        <v/>
      </c>
      <c r="DB6" s="50" t="str">
        <f t="shared" si="7"/>
        <v/>
      </c>
      <c r="DC6" s="50" t="str">
        <f t="shared" si="8"/>
        <v/>
      </c>
      <c r="DD6" s="50" t="str">
        <f t="shared" si="9"/>
        <v/>
      </c>
      <c r="DE6" s="50" t="str">
        <f t="shared" si="10"/>
        <v/>
      </c>
      <c r="DF6" s="50" t="str">
        <f t="shared" si="11"/>
        <v/>
      </c>
      <c r="DG6" s="50" t="str">
        <f t="shared" si="12"/>
        <v/>
      </c>
      <c r="DH6" s="50" t="str">
        <f t="shared" si="13"/>
        <v/>
      </c>
      <c r="DI6" s="50" t="str">
        <f t="shared" si="14"/>
        <v/>
      </c>
      <c r="DJ6" s="50" t="str">
        <f t="shared" si="15"/>
        <v/>
      </c>
      <c r="DK6" s="50" t="str">
        <f t="shared" si="16"/>
        <v/>
      </c>
      <c r="DL6" s="50" t="str">
        <f t="shared" si="28"/>
        <v>Memahami arti dan isi kandungan Q.S. al-Bayyinah</v>
      </c>
      <c r="DM6" s="50" t="str">
        <f t="shared" si="29"/>
        <v>Memahami arti dan isi kandungan hadis tentang amal salih</v>
      </c>
      <c r="DN6" s="51" t="str">
        <f>IF(DL6="","",LOOKUP(MAX($CW6:$DK6),KKM!$C$11:$C$14,KKM!$E$11:$E$14)&amp;" "&amp;QH!DL6&amp;"; "&amp;LOOKUP(MIN(QH!CW6:DK6),KKM!$C$11:$C$14,KKM!$E$11:$E$14)&amp;" "&amp;QH!DM6)</f>
        <v>Memiliki kemampuan yang baik dalam  Memahami arti dan isi kandungan Q.S. al-Bayyinah; Memiliki kemampuan yang baik dalam  Memahami arti dan isi kandungan hadis tentang amal salih</v>
      </c>
      <c r="DP6" s="36" t="str">
        <f t="shared" si="17"/>
        <v/>
      </c>
      <c r="DQ6" s="36" t="str">
        <f t="shared" si="18"/>
        <v/>
      </c>
      <c r="DR6" s="36">
        <f t="shared" si="19"/>
        <v>86</v>
      </c>
      <c r="DS6" s="36">
        <f t="shared" si="20"/>
        <v>81</v>
      </c>
      <c r="DT6" s="36" t="str">
        <f t="shared" si="21"/>
        <v/>
      </c>
      <c r="DU6" s="36" t="str">
        <f t="shared" si="22"/>
        <v/>
      </c>
      <c r="DV6" s="36" t="str">
        <f t="shared" si="23"/>
        <v/>
      </c>
      <c r="DW6" s="36" t="str">
        <f t="shared" si="24"/>
        <v/>
      </c>
      <c r="DX6" s="36" t="str">
        <f t="shared" si="30"/>
        <v/>
      </c>
      <c r="DY6" s="36" t="str">
        <f t="shared" si="31"/>
        <v/>
      </c>
      <c r="DZ6" s="36" t="str">
        <f t="shared" si="32"/>
        <v/>
      </c>
      <c r="EA6" s="36" t="str">
        <f t="shared" si="33"/>
        <v/>
      </c>
      <c r="EB6" s="36" t="str">
        <f t="shared" si="34"/>
        <v/>
      </c>
      <c r="EC6" s="36" t="str">
        <f t="shared" si="35"/>
        <v/>
      </c>
      <c r="ED6" s="36" t="str">
        <f t="shared" si="36"/>
        <v/>
      </c>
      <c r="EE6" s="36" t="str">
        <f t="shared" si="37"/>
        <v>Menghafalkan Q.S. al-Bayyinah</v>
      </c>
      <c r="EF6" s="36" t="str">
        <f t="shared" si="38"/>
        <v>Menghafalkan hadis tentang amal salih</v>
      </c>
      <c r="EG6" s="51" t="str">
        <f>IFERROR(LOOKUP(MAX($DP6:$ED6),KKM!$C$11:$C$14,KKM!$F$11:$F$14),"")&amp;QH!EE6&amp;"; "&amp;IFERROR(LOOKUP(MIN($DP6:$ED6),KKM!$C$11:$C$14,KKM!$F$11:$F$14),"")&amp;QH!EF6</f>
        <v>Terampil dalam Menghafalkan Q.S. al-Bayyinah; Terampil dalam Menghafalkan hadis tentang amal salih</v>
      </c>
    </row>
    <row r="7" spans="1:137" ht="31.5" x14ac:dyDescent="0.25">
      <c r="A7" s="2">
        <v>5</v>
      </c>
      <c r="B7" s="3" t="str">
        <f t="shared" ca="1" si="0"/>
        <v>DESWITA MAHARANI</v>
      </c>
      <c r="C7" s="3" t="str">
        <f t="shared" ca="1" si="0"/>
        <v>0093819661</v>
      </c>
      <c r="D7" s="4" t="s">
        <v>261</v>
      </c>
      <c r="E7" s="5">
        <v>93</v>
      </c>
      <c r="F7" s="5"/>
      <c r="G7" s="5"/>
      <c r="H7" s="5"/>
      <c r="I7" s="5"/>
      <c r="J7" s="4" t="s">
        <v>262</v>
      </c>
      <c r="K7" s="5">
        <v>86</v>
      </c>
      <c r="L7" s="5"/>
      <c r="M7" s="5"/>
      <c r="N7" s="5"/>
      <c r="O7" s="5"/>
      <c r="P7" s="4" t="s">
        <v>263</v>
      </c>
      <c r="Q7" s="5"/>
      <c r="R7" s="5"/>
      <c r="S7" s="5"/>
      <c r="T7" s="5">
        <v>90</v>
      </c>
      <c r="U7" s="5"/>
      <c r="V7" s="4" t="s">
        <v>264</v>
      </c>
      <c r="W7" s="5"/>
      <c r="X7" s="5"/>
      <c r="Y7" s="5"/>
      <c r="Z7" s="5">
        <v>91</v>
      </c>
      <c r="AA7" s="5"/>
      <c r="AB7" s="4"/>
      <c r="AC7" s="5"/>
      <c r="AD7" s="5"/>
      <c r="AE7" s="5"/>
      <c r="AF7" s="5"/>
      <c r="AG7" s="5"/>
      <c r="AH7" s="4"/>
      <c r="AI7" s="5"/>
      <c r="AJ7" s="5"/>
      <c r="AK7" s="5"/>
      <c r="AL7" s="5"/>
      <c r="AM7" s="5"/>
      <c r="AN7" s="6"/>
      <c r="AO7" s="5"/>
      <c r="AP7" s="5"/>
      <c r="AQ7" s="5"/>
      <c r="AR7" s="5"/>
      <c r="AS7" s="5"/>
      <c r="AT7" s="4"/>
      <c r="AU7" s="5"/>
      <c r="AV7" s="5"/>
      <c r="AW7" s="5"/>
      <c r="AX7" s="5"/>
      <c r="AY7" s="5"/>
      <c r="AZ7" s="4"/>
      <c r="BA7" s="5"/>
      <c r="BB7" s="5"/>
      <c r="BC7" s="5"/>
      <c r="BD7" s="5"/>
      <c r="BE7" s="5"/>
      <c r="BF7" s="4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5">
        <f t="shared" si="25"/>
        <v>89.5</v>
      </c>
      <c r="CQ7" s="42">
        <f t="shared" si="26"/>
        <v>89.5</v>
      </c>
      <c r="CR7" s="42" t="str">
        <f t="shared" si="1"/>
        <v/>
      </c>
      <c r="CS7" s="42" t="str">
        <f t="shared" si="1"/>
        <v/>
      </c>
      <c r="CT7" s="42">
        <f t="shared" si="1"/>
        <v>90.5</v>
      </c>
      <c r="CU7" s="42" t="str">
        <f t="shared" si="1"/>
        <v/>
      </c>
      <c r="CV7" s="42">
        <f t="shared" si="27"/>
        <v>90.5</v>
      </c>
      <c r="CW7" s="48">
        <f t="shared" si="2"/>
        <v>93</v>
      </c>
      <c r="CX7" s="48">
        <f t="shared" si="3"/>
        <v>86</v>
      </c>
      <c r="CY7" s="49" t="str">
        <f t="shared" si="4"/>
        <v/>
      </c>
      <c r="CZ7" s="49" t="str">
        <f t="shared" si="5"/>
        <v/>
      </c>
      <c r="DA7" s="49" t="str">
        <f t="shared" si="6"/>
        <v/>
      </c>
      <c r="DB7" s="50" t="str">
        <f t="shared" si="7"/>
        <v/>
      </c>
      <c r="DC7" s="50" t="str">
        <f t="shared" si="8"/>
        <v/>
      </c>
      <c r="DD7" s="50" t="str">
        <f t="shared" si="9"/>
        <v/>
      </c>
      <c r="DE7" s="50" t="str">
        <f t="shared" si="10"/>
        <v/>
      </c>
      <c r="DF7" s="50" t="str">
        <f t="shared" si="11"/>
        <v/>
      </c>
      <c r="DG7" s="50" t="str">
        <f t="shared" si="12"/>
        <v/>
      </c>
      <c r="DH7" s="50" t="str">
        <f t="shared" si="13"/>
        <v/>
      </c>
      <c r="DI7" s="50" t="str">
        <f t="shared" si="14"/>
        <v/>
      </c>
      <c r="DJ7" s="50" t="str">
        <f t="shared" si="15"/>
        <v/>
      </c>
      <c r="DK7" s="50" t="str">
        <f t="shared" si="16"/>
        <v/>
      </c>
      <c r="DL7" s="50" t="str">
        <f t="shared" si="28"/>
        <v>Memahami arti dan isi kandungan Q.S. al-Bayyinah</v>
      </c>
      <c r="DM7" s="50" t="str">
        <f t="shared" si="29"/>
        <v>Memahami arti dan isi kandungan hadis tentang amal salih</v>
      </c>
      <c r="DN7" s="51" t="str">
        <f>IF(DL7="","",LOOKUP(MAX($CW7:$DK7),KKM!$C$11:$C$14,KKM!$E$11:$E$14)&amp;" "&amp;QH!DL7&amp;"; "&amp;LOOKUP(MIN(QH!CW7:DK7),KKM!$C$11:$C$14,KKM!$E$11:$E$14)&amp;" "&amp;QH!DM7)</f>
        <v>Memiliki kemampuan yang sangat baik dalam  Memahami arti dan isi kandungan Q.S. al-Bayyinah; Memiliki kemampuan yang baik dalam  Memahami arti dan isi kandungan hadis tentang amal salih</v>
      </c>
      <c r="DP7" s="36" t="str">
        <f t="shared" si="17"/>
        <v/>
      </c>
      <c r="DQ7" s="36" t="str">
        <f t="shared" si="18"/>
        <v/>
      </c>
      <c r="DR7" s="36">
        <f t="shared" si="19"/>
        <v>90</v>
      </c>
      <c r="DS7" s="36">
        <f t="shared" si="20"/>
        <v>91</v>
      </c>
      <c r="DT7" s="36" t="str">
        <f t="shared" si="21"/>
        <v/>
      </c>
      <c r="DU7" s="36" t="str">
        <f t="shared" si="22"/>
        <v/>
      </c>
      <c r="DV7" s="36" t="str">
        <f t="shared" si="23"/>
        <v/>
      </c>
      <c r="DW7" s="36" t="str">
        <f t="shared" si="24"/>
        <v/>
      </c>
      <c r="DX7" s="36" t="str">
        <f t="shared" si="30"/>
        <v/>
      </c>
      <c r="DY7" s="36" t="str">
        <f t="shared" si="31"/>
        <v/>
      </c>
      <c r="DZ7" s="36" t="str">
        <f t="shared" si="32"/>
        <v/>
      </c>
      <c r="EA7" s="36" t="str">
        <f t="shared" si="33"/>
        <v/>
      </c>
      <c r="EB7" s="36" t="str">
        <f t="shared" si="34"/>
        <v/>
      </c>
      <c r="EC7" s="36" t="str">
        <f t="shared" si="35"/>
        <v/>
      </c>
      <c r="ED7" s="36" t="str">
        <f t="shared" si="36"/>
        <v/>
      </c>
      <c r="EE7" s="36" t="str">
        <f t="shared" si="37"/>
        <v>Menghafalkan hadis tentang amal salih</v>
      </c>
      <c r="EF7" s="36" t="str">
        <f t="shared" si="38"/>
        <v>Menghafalkan Q.S. al-Bayyinah</v>
      </c>
      <c r="EG7" s="51" t="str">
        <f>IFERROR(LOOKUP(MAX($DP7:$ED7),KKM!$C$11:$C$14,KKM!$F$11:$F$14),"")&amp;QH!EE7&amp;"; "&amp;IFERROR(LOOKUP(MIN($DP7:$ED7),KKM!$C$11:$C$14,KKM!$F$11:$F$14),"")&amp;QH!EF7</f>
        <v>Sangat terampil dalam Menghafalkan hadis tentang amal salih; Sangat terampil dalam Menghafalkan Q.S. al-Bayyinah</v>
      </c>
    </row>
    <row r="8" spans="1:137" ht="31.5" x14ac:dyDescent="0.25">
      <c r="A8" s="2">
        <v>6</v>
      </c>
      <c r="B8" s="3" t="str">
        <f t="shared" ca="1" si="0"/>
        <v>DIMAZ RADITHYA SHARIQUE</v>
      </c>
      <c r="C8" s="3" t="str">
        <f t="shared" ca="1" si="0"/>
        <v>0091258806</v>
      </c>
      <c r="D8" s="4" t="s">
        <v>261</v>
      </c>
      <c r="E8" s="5">
        <v>90</v>
      </c>
      <c r="F8" s="5"/>
      <c r="G8" s="5"/>
      <c r="H8" s="5"/>
      <c r="I8" s="5"/>
      <c r="J8" s="4" t="s">
        <v>262</v>
      </c>
      <c r="K8" s="5">
        <v>83</v>
      </c>
      <c r="L8" s="5"/>
      <c r="M8" s="5"/>
      <c r="N8" s="5"/>
      <c r="O8" s="5"/>
      <c r="P8" s="4" t="s">
        <v>263</v>
      </c>
      <c r="Q8" s="5"/>
      <c r="R8" s="5"/>
      <c r="S8" s="5"/>
      <c r="T8" s="5">
        <v>94</v>
      </c>
      <c r="U8" s="5"/>
      <c r="V8" s="4" t="s">
        <v>264</v>
      </c>
      <c r="W8" s="5"/>
      <c r="X8" s="5"/>
      <c r="Y8" s="5"/>
      <c r="Z8" s="5">
        <v>89</v>
      </c>
      <c r="AA8" s="5"/>
      <c r="AB8" s="4"/>
      <c r="AC8" s="5"/>
      <c r="AD8" s="5"/>
      <c r="AE8" s="5"/>
      <c r="AF8" s="5"/>
      <c r="AG8" s="5"/>
      <c r="AH8" s="4"/>
      <c r="AI8" s="5"/>
      <c r="AJ8" s="5"/>
      <c r="AK8" s="5"/>
      <c r="AL8" s="5"/>
      <c r="AM8" s="5"/>
      <c r="AN8" s="6"/>
      <c r="AO8" s="5"/>
      <c r="AP8" s="5"/>
      <c r="AQ8" s="5"/>
      <c r="AR8" s="5"/>
      <c r="AS8" s="5"/>
      <c r="AT8" s="4"/>
      <c r="AU8" s="5"/>
      <c r="AV8" s="5"/>
      <c r="AW8" s="5"/>
      <c r="AX8" s="5"/>
      <c r="AY8" s="5"/>
      <c r="AZ8" s="4"/>
      <c r="BA8" s="5"/>
      <c r="BB8" s="5"/>
      <c r="BC8" s="5"/>
      <c r="BD8" s="5"/>
      <c r="BE8" s="5"/>
      <c r="BF8" s="4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5">
        <f t="shared" si="25"/>
        <v>86.5</v>
      </c>
      <c r="CQ8" s="42">
        <f t="shared" si="26"/>
        <v>86.5</v>
      </c>
      <c r="CR8" s="42" t="str">
        <f t="shared" si="1"/>
        <v/>
      </c>
      <c r="CS8" s="42" t="str">
        <f t="shared" si="1"/>
        <v/>
      </c>
      <c r="CT8" s="42">
        <f t="shared" si="1"/>
        <v>91.5</v>
      </c>
      <c r="CU8" s="42" t="str">
        <f t="shared" si="1"/>
        <v/>
      </c>
      <c r="CV8" s="42">
        <f t="shared" si="27"/>
        <v>91.5</v>
      </c>
      <c r="CW8" s="48">
        <f t="shared" si="2"/>
        <v>90</v>
      </c>
      <c r="CX8" s="48">
        <f t="shared" si="3"/>
        <v>83</v>
      </c>
      <c r="CY8" s="49" t="str">
        <f t="shared" si="4"/>
        <v/>
      </c>
      <c r="CZ8" s="49" t="str">
        <f t="shared" si="5"/>
        <v/>
      </c>
      <c r="DA8" s="49" t="str">
        <f t="shared" si="6"/>
        <v/>
      </c>
      <c r="DB8" s="50" t="str">
        <f t="shared" si="7"/>
        <v/>
      </c>
      <c r="DC8" s="50" t="str">
        <f t="shared" si="8"/>
        <v/>
      </c>
      <c r="DD8" s="50" t="str">
        <f t="shared" si="9"/>
        <v/>
      </c>
      <c r="DE8" s="50" t="str">
        <f t="shared" si="10"/>
        <v/>
      </c>
      <c r="DF8" s="50" t="str">
        <f t="shared" si="11"/>
        <v/>
      </c>
      <c r="DG8" s="50" t="str">
        <f t="shared" si="12"/>
        <v/>
      </c>
      <c r="DH8" s="50" t="str">
        <f t="shared" si="13"/>
        <v/>
      </c>
      <c r="DI8" s="50" t="str">
        <f t="shared" si="14"/>
        <v/>
      </c>
      <c r="DJ8" s="50" t="str">
        <f t="shared" si="15"/>
        <v/>
      </c>
      <c r="DK8" s="50" t="str">
        <f t="shared" si="16"/>
        <v/>
      </c>
      <c r="DL8" s="50" t="str">
        <f t="shared" si="28"/>
        <v>Memahami arti dan isi kandungan Q.S. al-Bayyinah</v>
      </c>
      <c r="DM8" s="50" t="str">
        <f t="shared" si="29"/>
        <v>Memahami arti dan isi kandungan hadis tentang amal salih</v>
      </c>
      <c r="DN8" s="51" t="str">
        <f>IF(DL8="","",LOOKUP(MAX($CW8:$DK8),KKM!$C$11:$C$14,KKM!$E$11:$E$14)&amp;" "&amp;QH!DL8&amp;"; "&amp;LOOKUP(MIN(QH!CW8:DK8),KKM!$C$11:$C$14,KKM!$E$11:$E$14)&amp;" "&amp;QH!DM8)</f>
        <v>Memiliki kemampuan yang sangat baik dalam  Memahami arti dan isi kandungan Q.S. al-Bayyinah; Memiliki kemampuan yang baik dalam  Memahami arti dan isi kandungan hadis tentang amal salih</v>
      </c>
      <c r="DP8" s="36" t="str">
        <f t="shared" si="17"/>
        <v/>
      </c>
      <c r="DQ8" s="36" t="str">
        <f t="shared" si="18"/>
        <v/>
      </c>
      <c r="DR8" s="36">
        <f t="shared" si="19"/>
        <v>94</v>
      </c>
      <c r="DS8" s="36">
        <f t="shared" si="20"/>
        <v>89</v>
      </c>
      <c r="DT8" s="36" t="str">
        <f t="shared" si="21"/>
        <v/>
      </c>
      <c r="DU8" s="36" t="str">
        <f t="shared" si="22"/>
        <v/>
      </c>
      <c r="DV8" s="36" t="str">
        <f t="shared" si="23"/>
        <v/>
      </c>
      <c r="DW8" s="36" t="str">
        <f t="shared" si="24"/>
        <v/>
      </c>
      <c r="DX8" s="36" t="str">
        <f t="shared" si="30"/>
        <v/>
      </c>
      <c r="DY8" s="36" t="str">
        <f t="shared" si="31"/>
        <v/>
      </c>
      <c r="DZ8" s="36" t="str">
        <f t="shared" si="32"/>
        <v/>
      </c>
      <c r="EA8" s="36" t="str">
        <f t="shared" si="33"/>
        <v/>
      </c>
      <c r="EB8" s="36" t="str">
        <f t="shared" si="34"/>
        <v/>
      </c>
      <c r="EC8" s="36" t="str">
        <f t="shared" si="35"/>
        <v/>
      </c>
      <c r="ED8" s="36" t="str">
        <f t="shared" si="36"/>
        <v/>
      </c>
      <c r="EE8" s="36" t="str">
        <f t="shared" si="37"/>
        <v>Menghafalkan Q.S. al-Bayyinah</v>
      </c>
      <c r="EF8" s="36" t="str">
        <f t="shared" si="38"/>
        <v>Menghafalkan hadis tentang amal salih</v>
      </c>
      <c r="EG8" s="51" t="str">
        <f>IFERROR(LOOKUP(MAX($DP8:$ED8),KKM!$C$11:$C$14,KKM!$F$11:$F$14),"")&amp;QH!EE8&amp;"; "&amp;IFERROR(LOOKUP(MIN($DP8:$ED8),KKM!$C$11:$C$14,KKM!$F$11:$F$14),"")&amp;QH!EF8</f>
        <v>Sangat terampil dalam Menghafalkan Q.S. al-Bayyinah; Terampil dalam Menghafalkan hadis tentang amal salih</v>
      </c>
    </row>
    <row r="9" spans="1:137" ht="31.5" x14ac:dyDescent="0.25">
      <c r="A9" s="2">
        <v>7</v>
      </c>
      <c r="B9" s="3" t="str">
        <f t="shared" ca="1" si="0"/>
        <v>DONI TATA</v>
      </c>
      <c r="C9" s="3" t="str">
        <f t="shared" ca="1" si="0"/>
        <v>0073283695</v>
      </c>
      <c r="D9" s="4" t="s">
        <v>261</v>
      </c>
      <c r="E9" s="5">
        <v>93</v>
      </c>
      <c r="F9" s="5"/>
      <c r="G9" s="5"/>
      <c r="H9" s="5"/>
      <c r="I9" s="5"/>
      <c r="J9" s="4" t="s">
        <v>262</v>
      </c>
      <c r="K9" s="5">
        <v>80</v>
      </c>
      <c r="L9" s="5"/>
      <c r="M9" s="5"/>
      <c r="N9" s="5"/>
      <c r="O9" s="5"/>
      <c r="P9" s="4" t="s">
        <v>263</v>
      </c>
      <c r="Q9" s="5"/>
      <c r="R9" s="5"/>
      <c r="S9" s="5"/>
      <c r="T9" s="5">
        <v>94</v>
      </c>
      <c r="U9" s="5"/>
      <c r="V9" s="4" t="s">
        <v>264</v>
      </c>
      <c r="W9" s="5"/>
      <c r="X9" s="5"/>
      <c r="Y9" s="5"/>
      <c r="Z9" s="5">
        <v>89</v>
      </c>
      <c r="AA9" s="5"/>
      <c r="AB9" s="4"/>
      <c r="AC9" s="5"/>
      <c r="AD9" s="5"/>
      <c r="AE9" s="5"/>
      <c r="AF9" s="5"/>
      <c r="AG9" s="5"/>
      <c r="AH9" s="4"/>
      <c r="AI9" s="5"/>
      <c r="AJ9" s="5"/>
      <c r="AK9" s="5"/>
      <c r="AL9" s="5"/>
      <c r="AM9" s="5"/>
      <c r="AN9" s="6"/>
      <c r="AO9" s="5"/>
      <c r="AP9" s="5"/>
      <c r="AQ9" s="5"/>
      <c r="AR9" s="5"/>
      <c r="AS9" s="5"/>
      <c r="AT9" s="4"/>
      <c r="AU9" s="5"/>
      <c r="AV9" s="5"/>
      <c r="AW9" s="5"/>
      <c r="AX9" s="5"/>
      <c r="AY9" s="5"/>
      <c r="AZ9" s="4"/>
      <c r="BA9" s="5"/>
      <c r="BB9" s="5"/>
      <c r="BC9" s="5"/>
      <c r="BD9" s="5"/>
      <c r="BE9" s="5"/>
      <c r="BF9" s="4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5">
        <f t="shared" si="25"/>
        <v>86.5</v>
      </c>
      <c r="CQ9" s="42">
        <f t="shared" si="26"/>
        <v>86.5</v>
      </c>
      <c r="CR9" s="42" t="str">
        <f t="shared" si="1"/>
        <v/>
      </c>
      <c r="CS9" s="42" t="str">
        <f t="shared" si="1"/>
        <v/>
      </c>
      <c r="CT9" s="42">
        <f t="shared" si="1"/>
        <v>91.5</v>
      </c>
      <c r="CU9" s="42" t="str">
        <f t="shared" si="1"/>
        <v/>
      </c>
      <c r="CV9" s="42">
        <f t="shared" si="27"/>
        <v>91.5</v>
      </c>
      <c r="CW9" s="48">
        <f t="shared" si="2"/>
        <v>93</v>
      </c>
      <c r="CX9" s="48">
        <f t="shared" si="3"/>
        <v>80</v>
      </c>
      <c r="CY9" s="49" t="str">
        <f t="shared" si="4"/>
        <v/>
      </c>
      <c r="CZ9" s="49" t="str">
        <f t="shared" si="5"/>
        <v/>
      </c>
      <c r="DA9" s="49" t="str">
        <f t="shared" si="6"/>
        <v/>
      </c>
      <c r="DB9" s="50" t="str">
        <f t="shared" si="7"/>
        <v/>
      </c>
      <c r="DC9" s="50" t="str">
        <f t="shared" si="8"/>
        <v/>
      </c>
      <c r="DD9" s="50" t="str">
        <f t="shared" si="9"/>
        <v/>
      </c>
      <c r="DE9" s="50" t="str">
        <f t="shared" si="10"/>
        <v/>
      </c>
      <c r="DF9" s="50" t="str">
        <f t="shared" si="11"/>
        <v/>
      </c>
      <c r="DG9" s="50" t="str">
        <f t="shared" si="12"/>
        <v/>
      </c>
      <c r="DH9" s="50" t="str">
        <f t="shared" si="13"/>
        <v/>
      </c>
      <c r="DI9" s="50" t="str">
        <f t="shared" si="14"/>
        <v/>
      </c>
      <c r="DJ9" s="50" t="str">
        <f t="shared" si="15"/>
        <v/>
      </c>
      <c r="DK9" s="50" t="str">
        <f t="shared" si="16"/>
        <v/>
      </c>
      <c r="DL9" s="50" t="str">
        <f t="shared" si="28"/>
        <v>Memahami arti dan isi kandungan Q.S. al-Bayyinah</v>
      </c>
      <c r="DM9" s="50" t="str">
        <f t="shared" si="29"/>
        <v>Memahami arti dan isi kandungan hadis tentang amal salih</v>
      </c>
      <c r="DN9" s="51" t="str">
        <f>IF(DL9="","",LOOKUP(MAX($CW9:$DK9),KKM!$C$11:$C$14,KKM!$E$11:$E$14)&amp;" "&amp;QH!DL9&amp;"; "&amp;LOOKUP(MIN(QH!CW9:DK9),KKM!$C$11:$C$14,KKM!$E$11:$E$14)&amp;" "&amp;QH!DM9)</f>
        <v>Memiliki kemampuan yang sangat baik dalam  Memahami arti dan isi kandungan Q.S. al-Bayyinah; Memiliki kemampuan yang baik dalam  Memahami arti dan isi kandungan hadis tentang amal salih</v>
      </c>
      <c r="DP9" s="36" t="str">
        <f t="shared" si="17"/>
        <v/>
      </c>
      <c r="DQ9" s="36" t="str">
        <f t="shared" si="18"/>
        <v/>
      </c>
      <c r="DR9" s="36">
        <f t="shared" si="19"/>
        <v>94</v>
      </c>
      <c r="DS9" s="36">
        <f t="shared" si="20"/>
        <v>89</v>
      </c>
      <c r="DT9" s="36" t="str">
        <f t="shared" si="21"/>
        <v/>
      </c>
      <c r="DU9" s="36" t="str">
        <f t="shared" si="22"/>
        <v/>
      </c>
      <c r="DV9" s="36" t="str">
        <f t="shared" si="23"/>
        <v/>
      </c>
      <c r="DW9" s="36" t="str">
        <f t="shared" si="24"/>
        <v/>
      </c>
      <c r="DX9" s="36" t="str">
        <f t="shared" si="30"/>
        <v/>
      </c>
      <c r="DY9" s="36" t="str">
        <f t="shared" si="31"/>
        <v/>
      </c>
      <c r="DZ9" s="36" t="str">
        <f t="shared" si="32"/>
        <v/>
      </c>
      <c r="EA9" s="36" t="str">
        <f t="shared" si="33"/>
        <v/>
      </c>
      <c r="EB9" s="36" t="str">
        <f t="shared" si="34"/>
        <v/>
      </c>
      <c r="EC9" s="36" t="str">
        <f t="shared" si="35"/>
        <v/>
      </c>
      <c r="ED9" s="36" t="str">
        <f t="shared" si="36"/>
        <v/>
      </c>
      <c r="EE9" s="36" t="str">
        <f t="shared" si="37"/>
        <v>Menghafalkan Q.S. al-Bayyinah</v>
      </c>
      <c r="EF9" s="36" t="str">
        <f t="shared" si="38"/>
        <v>Menghafalkan hadis tentang amal salih</v>
      </c>
      <c r="EG9" s="51" t="str">
        <f>IFERROR(LOOKUP(MAX($DP9:$ED9),KKM!$C$11:$C$14,KKM!$F$11:$F$14),"")&amp;QH!EE9&amp;"; "&amp;IFERROR(LOOKUP(MIN($DP9:$ED9),KKM!$C$11:$C$14,KKM!$F$11:$F$14),"")&amp;QH!EF9</f>
        <v>Sangat terampil dalam Menghafalkan Q.S. al-Bayyinah; Terampil dalam Menghafalkan hadis tentang amal salih</v>
      </c>
    </row>
    <row r="10" spans="1:137" ht="31.5" x14ac:dyDescent="0.25">
      <c r="A10" s="2">
        <v>8</v>
      </c>
      <c r="B10" s="3" t="str">
        <f t="shared" ca="1" si="0"/>
        <v>HAYKAL ZAQUAN</v>
      </c>
      <c r="C10" s="3" t="str">
        <f t="shared" ca="1" si="0"/>
        <v>0085416711</v>
      </c>
      <c r="D10" s="4" t="s">
        <v>261</v>
      </c>
      <c r="E10" s="5">
        <v>81</v>
      </c>
      <c r="F10" s="5"/>
      <c r="G10" s="5"/>
      <c r="H10" s="5"/>
      <c r="I10" s="5"/>
      <c r="J10" s="4" t="s">
        <v>262</v>
      </c>
      <c r="K10" s="5">
        <v>87</v>
      </c>
      <c r="L10" s="5"/>
      <c r="M10" s="5"/>
      <c r="N10" s="5"/>
      <c r="O10" s="5"/>
      <c r="P10" s="4" t="s">
        <v>263</v>
      </c>
      <c r="Q10" s="5"/>
      <c r="R10" s="5"/>
      <c r="S10" s="5"/>
      <c r="T10" s="5">
        <v>90</v>
      </c>
      <c r="U10" s="5"/>
      <c r="V10" s="4" t="s">
        <v>264</v>
      </c>
      <c r="W10" s="5"/>
      <c r="X10" s="5"/>
      <c r="Y10" s="5"/>
      <c r="Z10" s="5">
        <v>89</v>
      </c>
      <c r="AA10" s="5"/>
      <c r="AB10" s="4"/>
      <c r="AC10" s="5"/>
      <c r="AD10" s="5"/>
      <c r="AE10" s="5"/>
      <c r="AF10" s="5"/>
      <c r="AG10" s="5"/>
      <c r="AH10" s="4"/>
      <c r="AI10" s="5"/>
      <c r="AJ10" s="5"/>
      <c r="AK10" s="5"/>
      <c r="AL10" s="5"/>
      <c r="AM10" s="5"/>
      <c r="AN10" s="6"/>
      <c r="AO10" s="5"/>
      <c r="AP10" s="5"/>
      <c r="AQ10" s="5"/>
      <c r="AR10" s="5"/>
      <c r="AS10" s="5"/>
      <c r="AT10" s="4"/>
      <c r="AU10" s="5"/>
      <c r="AV10" s="5"/>
      <c r="AW10" s="5"/>
      <c r="AX10" s="5"/>
      <c r="AY10" s="5"/>
      <c r="AZ10" s="4"/>
      <c r="BA10" s="5"/>
      <c r="BB10" s="5"/>
      <c r="BC10" s="5"/>
      <c r="BD10" s="5"/>
      <c r="BE10" s="5"/>
      <c r="BF10" s="4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5">
        <f t="shared" si="25"/>
        <v>84</v>
      </c>
      <c r="CQ10" s="42">
        <f t="shared" si="26"/>
        <v>84</v>
      </c>
      <c r="CR10" s="42" t="str">
        <f t="shared" si="1"/>
        <v/>
      </c>
      <c r="CS10" s="42" t="str">
        <f t="shared" si="1"/>
        <v/>
      </c>
      <c r="CT10" s="42">
        <f t="shared" si="1"/>
        <v>89.5</v>
      </c>
      <c r="CU10" s="42" t="str">
        <f t="shared" si="1"/>
        <v/>
      </c>
      <c r="CV10" s="42">
        <f t="shared" si="27"/>
        <v>89.5</v>
      </c>
      <c r="CW10" s="48">
        <f t="shared" si="2"/>
        <v>81</v>
      </c>
      <c r="CX10" s="48">
        <f t="shared" si="3"/>
        <v>87</v>
      </c>
      <c r="CY10" s="49" t="str">
        <f t="shared" si="4"/>
        <v/>
      </c>
      <c r="CZ10" s="49" t="str">
        <f t="shared" si="5"/>
        <v/>
      </c>
      <c r="DA10" s="49" t="str">
        <f t="shared" si="6"/>
        <v/>
      </c>
      <c r="DB10" s="50" t="str">
        <f t="shared" si="7"/>
        <v/>
      </c>
      <c r="DC10" s="50" t="str">
        <f t="shared" si="8"/>
        <v/>
      </c>
      <c r="DD10" s="50" t="str">
        <f t="shared" si="9"/>
        <v/>
      </c>
      <c r="DE10" s="50" t="str">
        <f t="shared" si="10"/>
        <v/>
      </c>
      <c r="DF10" s="50" t="str">
        <f t="shared" si="11"/>
        <v/>
      </c>
      <c r="DG10" s="50" t="str">
        <f t="shared" si="12"/>
        <v/>
      </c>
      <c r="DH10" s="50" t="str">
        <f t="shared" si="13"/>
        <v/>
      </c>
      <c r="DI10" s="50" t="str">
        <f t="shared" si="14"/>
        <v/>
      </c>
      <c r="DJ10" s="50" t="str">
        <f t="shared" si="15"/>
        <v/>
      </c>
      <c r="DK10" s="50" t="str">
        <f t="shared" si="16"/>
        <v/>
      </c>
      <c r="DL10" s="50" t="str">
        <f t="shared" si="28"/>
        <v>Memahami arti dan isi kandungan hadis tentang amal salih</v>
      </c>
      <c r="DM10" s="50" t="str">
        <f t="shared" si="29"/>
        <v>Memahami arti dan isi kandungan Q.S. al-Bayyinah</v>
      </c>
      <c r="DN10" s="51" t="str">
        <f>IF(DL10="","",LOOKUP(MAX($CW10:$DK10),KKM!$C$11:$C$14,KKM!$E$11:$E$14)&amp;" "&amp;QH!DL10&amp;"; "&amp;LOOKUP(MIN(QH!CW10:DK10),KKM!$C$11:$C$14,KKM!$E$11:$E$14)&amp;" "&amp;QH!DM10)</f>
        <v>Memiliki kemampuan yang baik dalam  Memahami arti dan isi kandungan hadis tentang amal salih; Memiliki kemampuan yang baik dalam  Memahami arti dan isi kandungan Q.S. al-Bayyinah</v>
      </c>
      <c r="DP10" s="36" t="str">
        <f t="shared" si="17"/>
        <v/>
      </c>
      <c r="DQ10" s="36" t="str">
        <f t="shared" si="18"/>
        <v/>
      </c>
      <c r="DR10" s="36">
        <f t="shared" si="19"/>
        <v>90</v>
      </c>
      <c r="DS10" s="36">
        <f t="shared" si="20"/>
        <v>89</v>
      </c>
      <c r="DT10" s="36" t="str">
        <f t="shared" si="21"/>
        <v/>
      </c>
      <c r="DU10" s="36" t="str">
        <f t="shared" si="22"/>
        <v/>
      </c>
      <c r="DV10" s="36" t="str">
        <f t="shared" si="23"/>
        <v/>
      </c>
      <c r="DW10" s="36" t="str">
        <f t="shared" si="24"/>
        <v/>
      </c>
      <c r="DX10" s="36" t="str">
        <f t="shared" si="30"/>
        <v/>
      </c>
      <c r="DY10" s="36" t="str">
        <f t="shared" si="31"/>
        <v/>
      </c>
      <c r="DZ10" s="36" t="str">
        <f t="shared" si="32"/>
        <v/>
      </c>
      <c r="EA10" s="36" t="str">
        <f t="shared" si="33"/>
        <v/>
      </c>
      <c r="EB10" s="36" t="str">
        <f t="shared" si="34"/>
        <v/>
      </c>
      <c r="EC10" s="36" t="str">
        <f t="shared" si="35"/>
        <v/>
      </c>
      <c r="ED10" s="36" t="str">
        <f t="shared" si="36"/>
        <v/>
      </c>
      <c r="EE10" s="36" t="str">
        <f t="shared" si="37"/>
        <v>Menghafalkan Q.S. al-Bayyinah</v>
      </c>
      <c r="EF10" s="36" t="str">
        <f t="shared" si="38"/>
        <v>Menghafalkan hadis tentang amal salih</v>
      </c>
      <c r="EG10" s="51" t="str">
        <f>IFERROR(LOOKUP(MAX($DP10:$ED10),KKM!$C$11:$C$14,KKM!$F$11:$F$14),"")&amp;QH!EE10&amp;"; "&amp;IFERROR(LOOKUP(MIN($DP10:$ED10),KKM!$C$11:$C$14,KKM!$F$11:$F$14),"")&amp;QH!EF10</f>
        <v>Sangat terampil dalam Menghafalkan Q.S. al-Bayyinah; Terampil dalam Menghafalkan hadis tentang amal salih</v>
      </c>
    </row>
    <row r="11" spans="1:137" ht="31.5" x14ac:dyDescent="0.25">
      <c r="A11" s="2">
        <v>9</v>
      </c>
      <c r="B11" s="3" t="str">
        <f t="shared" ca="1" si="0"/>
        <v>LAILATUL ULYA MAULIDIA</v>
      </c>
      <c r="C11" s="3" t="str">
        <f t="shared" ca="1" si="0"/>
        <v>0093750930</v>
      </c>
      <c r="D11" s="4" t="s">
        <v>261</v>
      </c>
      <c r="E11" s="5">
        <v>81</v>
      </c>
      <c r="F11" s="5"/>
      <c r="G11" s="5"/>
      <c r="H11" s="5"/>
      <c r="I11" s="5"/>
      <c r="J11" s="4" t="s">
        <v>262</v>
      </c>
      <c r="K11" s="5">
        <v>91</v>
      </c>
      <c r="L11" s="5"/>
      <c r="M11" s="5"/>
      <c r="N11" s="5"/>
      <c r="O11" s="5"/>
      <c r="P11" s="4" t="s">
        <v>263</v>
      </c>
      <c r="Q11" s="5"/>
      <c r="R11" s="5"/>
      <c r="S11" s="5"/>
      <c r="T11" s="5">
        <v>81</v>
      </c>
      <c r="U11" s="5"/>
      <c r="V11" s="4" t="s">
        <v>264</v>
      </c>
      <c r="W11" s="5"/>
      <c r="X11" s="5"/>
      <c r="Y11" s="5"/>
      <c r="Z11" s="5">
        <v>88</v>
      </c>
      <c r="AA11" s="5"/>
      <c r="AB11" s="4"/>
      <c r="AC11" s="5"/>
      <c r="AD11" s="5"/>
      <c r="AE11" s="5"/>
      <c r="AF11" s="5"/>
      <c r="AG11" s="5"/>
      <c r="AH11" s="4"/>
      <c r="AI11" s="5"/>
      <c r="AJ11" s="5"/>
      <c r="AK11" s="5"/>
      <c r="AL11" s="5"/>
      <c r="AM11" s="5"/>
      <c r="AN11" s="6"/>
      <c r="AO11" s="5"/>
      <c r="AP11" s="5"/>
      <c r="AQ11" s="5"/>
      <c r="AR11" s="5"/>
      <c r="AS11" s="5"/>
      <c r="AT11" s="4"/>
      <c r="AU11" s="5"/>
      <c r="AV11" s="5"/>
      <c r="AW11" s="5"/>
      <c r="AX11" s="5"/>
      <c r="AY11" s="5"/>
      <c r="AZ11" s="4"/>
      <c r="BA11" s="5"/>
      <c r="BB11" s="5"/>
      <c r="BC11" s="5"/>
      <c r="BD11" s="5"/>
      <c r="BE11" s="5"/>
      <c r="BF11" s="4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5">
        <f t="shared" si="25"/>
        <v>86</v>
      </c>
      <c r="CQ11" s="42">
        <f t="shared" si="26"/>
        <v>86</v>
      </c>
      <c r="CR11" s="42" t="str">
        <f t="shared" si="1"/>
        <v/>
      </c>
      <c r="CS11" s="42" t="str">
        <f t="shared" si="1"/>
        <v/>
      </c>
      <c r="CT11" s="42">
        <f t="shared" si="1"/>
        <v>84.5</v>
      </c>
      <c r="CU11" s="42" t="str">
        <f t="shared" si="1"/>
        <v/>
      </c>
      <c r="CV11" s="42">
        <f t="shared" si="27"/>
        <v>84.5</v>
      </c>
      <c r="CW11" s="48">
        <f t="shared" si="2"/>
        <v>81</v>
      </c>
      <c r="CX11" s="48">
        <f t="shared" si="3"/>
        <v>91</v>
      </c>
      <c r="CY11" s="49" t="str">
        <f t="shared" si="4"/>
        <v/>
      </c>
      <c r="CZ11" s="49" t="str">
        <f t="shared" si="5"/>
        <v/>
      </c>
      <c r="DA11" s="49" t="str">
        <f t="shared" si="6"/>
        <v/>
      </c>
      <c r="DB11" s="50" t="str">
        <f t="shared" si="7"/>
        <v/>
      </c>
      <c r="DC11" s="50" t="str">
        <f t="shared" si="8"/>
        <v/>
      </c>
      <c r="DD11" s="50" t="str">
        <f t="shared" si="9"/>
        <v/>
      </c>
      <c r="DE11" s="50" t="str">
        <f t="shared" si="10"/>
        <v/>
      </c>
      <c r="DF11" s="50" t="str">
        <f t="shared" si="11"/>
        <v/>
      </c>
      <c r="DG11" s="50" t="str">
        <f t="shared" si="12"/>
        <v/>
      </c>
      <c r="DH11" s="50" t="str">
        <f t="shared" si="13"/>
        <v/>
      </c>
      <c r="DI11" s="50" t="str">
        <f t="shared" si="14"/>
        <v/>
      </c>
      <c r="DJ11" s="50" t="str">
        <f t="shared" si="15"/>
        <v/>
      </c>
      <c r="DK11" s="50" t="str">
        <f t="shared" si="16"/>
        <v/>
      </c>
      <c r="DL11" s="50" t="str">
        <f t="shared" si="28"/>
        <v>Memahami arti dan isi kandungan hadis tentang amal salih</v>
      </c>
      <c r="DM11" s="50" t="str">
        <f t="shared" si="29"/>
        <v>Memahami arti dan isi kandungan Q.S. al-Bayyinah</v>
      </c>
      <c r="DN11" s="51" t="str">
        <f>IF(DL11="","",LOOKUP(MAX($CW11:$DK11),KKM!$C$11:$C$14,KKM!$E$11:$E$14)&amp;" "&amp;QH!DL11&amp;"; "&amp;LOOKUP(MIN(QH!CW11:DK11),KKM!$C$11:$C$14,KKM!$E$11:$E$14)&amp;" "&amp;QH!DM11)</f>
        <v>Memiliki kemampuan yang sangat baik dalam  Memahami arti dan isi kandungan hadis tentang amal salih; Memiliki kemampuan yang baik dalam  Memahami arti dan isi kandungan Q.S. al-Bayyinah</v>
      </c>
      <c r="DP11" s="36" t="str">
        <f t="shared" si="17"/>
        <v/>
      </c>
      <c r="DQ11" s="36" t="str">
        <f t="shared" si="18"/>
        <v/>
      </c>
      <c r="DR11" s="36">
        <f t="shared" si="19"/>
        <v>81</v>
      </c>
      <c r="DS11" s="36">
        <f t="shared" si="20"/>
        <v>88</v>
      </c>
      <c r="DT11" s="36" t="str">
        <f t="shared" si="21"/>
        <v/>
      </c>
      <c r="DU11" s="36" t="str">
        <f t="shared" si="22"/>
        <v/>
      </c>
      <c r="DV11" s="36" t="str">
        <f t="shared" si="23"/>
        <v/>
      </c>
      <c r="DW11" s="36" t="str">
        <f t="shared" si="24"/>
        <v/>
      </c>
      <c r="DX11" s="36" t="str">
        <f t="shared" si="30"/>
        <v/>
      </c>
      <c r="DY11" s="36" t="str">
        <f t="shared" si="31"/>
        <v/>
      </c>
      <c r="DZ11" s="36" t="str">
        <f t="shared" si="32"/>
        <v/>
      </c>
      <c r="EA11" s="36" t="str">
        <f t="shared" si="33"/>
        <v/>
      </c>
      <c r="EB11" s="36" t="str">
        <f t="shared" si="34"/>
        <v/>
      </c>
      <c r="EC11" s="36" t="str">
        <f t="shared" si="35"/>
        <v/>
      </c>
      <c r="ED11" s="36" t="str">
        <f t="shared" si="36"/>
        <v/>
      </c>
      <c r="EE11" s="36" t="str">
        <f t="shared" si="37"/>
        <v>Menghafalkan hadis tentang amal salih</v>
      </c>
      <c r="EF11" s="36" t="str">
        <f t="shared" si="38"/>
        <v>Menghafalkan Q.S. al-Bayyinah</v>
      </c>
      <c r="EG11" s="51" t="str">
        <f>IFERROR(LOOKUP(MAX($DP11:$ED11),KKM!$C$11:$C$14,KKM!$F$11:$F$14),"")&amp;QH!EE11&amp;"; "&amp;IFERROR(LOOKUP(MIN($DP11:$ED11),KKM!$C$11:$C$14,KKM!$F$11:$F$14),"")&amp;QH!EF11</f>
        <v>Terampil dalam Menghafalkan hadis tentang amal salih; Terampil dalam Menghafalkan Q.S. al-Bayyinah</v>
      </c>
    </row>
    <row r="12" spans="1:137" ht="31.5" x14ac:dyDescent="0.25">
      <c r="A12" s="2">
        <v>10</v>
      </c>
      <c r="B12" s="3" t="str">
        <f t="shared" ca="1" si="0"/>
        <v>M. ANDI PRAYOGA</v>
      </c>
      <c r="C12" s="3" t="str">
        <f t="shared" ca="1" si="0"/>
        <v>0083148349</v>
      </c>
      <c r="D12" s="4" t="s">
        <v>261</v>
      </c>
      <c r="E12" s="5">
        <v>80</v>
      </c>
      <c r="F12" s="5"/>
      <c r="G12" s="5"/>
      <c r="H12" s="5"/>
      <c r="I12" s="5"/>
      <c r="J12" s="4" t="s">
        <v>262</v>
      </c>
      <c r="K12" s="5">
        <v>83</v>
      </c>
      <c r="L12" s="5"/>
      <c r="M12" s="5"/>
      <c r="N12" s="5"/>
      <c r="O12" s="5"/>
      <c r="P12" s="4" t="s">
        <v>263</v>
      </c>
      <c r="Q12" s="5"/>
      <c r="R12" s="5"/>
      <c r="S12" s="5"/>
      <c r="T12" s="5">
        <v>85</v>
      </c>
      <c r="U12" s="5"/>
      <c r="V12" s="4" t="s">
        <v>264</v>
      </c>
      <c r="W12" s="5"/>
      <c r="X12" s="5"/>
      <c r="Y12" s="5"/>
      <c r="Z12" s="5">
        <v>83</v>
      </c>
      <c r="AA12" s="5"/>
      <c r="AB12" s="4"/>
      <c r="AC12" s="5"/>
      <c r="AD12" s="5"/>
      <c r="AE12" s="5"/>
      <c r="AF12" s="5"/>
      <c r="AG12" s="5"/>
      <c r="AH12" s="4"/>
      <c r="AI12" s="5"/>
      <c r="AJ12" s="5"/>
      <c r="AK12" s="5"/>
      <c r="AL12" s="5"/>
      <c r="AM12" s="5"/>
      <c r="AN12" s="6"/>
      <c r="AO12" s="5"/>
      <c r="AP12" s="5"/>
      <c r="AQ12" s="5"/>
      <c r="AR12" s="5"/>
      <c r="AS12" s="5"/>
      <c r="AT12" s="4"/>
      <c r="AU12" s="5"/>
      <c r="AV12" s="5"/>
      <c r="AW12" s="5"/>
      <c r="AX12" s="5"/>
      <c r="AY12" s="5"/>
      <c r="AZ12" s="4"/>
      <c r="BA12" s="5"/>
      <c r="BB12" s="5"/>
      <c r="BC12" s="5"/>
      <c r="BD12" s="5"/>
      <c r="BE12" s="5"/>
      <c r="BF12" s="4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5">
        <f t="shared" si="25"/>
        <v>81.5</v>
      </c>
      <c r="CQ12" s="42">
        <f t="shared" si="26"/>
        <v>81.5</v>
      </c>
      <c r="CR12" s="42" t="str">
        <f t="shared" si="1"/>
        <v/>
      </c>
      <c r="CS12" s="42" t="str">
        <f t="shared" si="1"/>
        <v/>
      </c>
      <c r="CT12" s="42">
        <f t="shared" si="1"/>
        <v>84</v>
      </c>
      <c r="CU12" s="42" t="str">
        <f t="shared" si="1"/>
        <v/>
      </c>
      <c r="CV12" s="42">
        <f t="shared" si="27"/>
        <v>84</v>
      </c>
      <c r="CW12" s="48">
        <f t="shared" si="2"/>
        <v>80</v>
      </c>
      <c r="CX12" s="48">
        <f t="shared" si="3"/>
        <v>83</v>
      </c>
      <c r="CY12" s="49" t="str">
        <f t="shared" si="4"/>
        <v/>
      </c>
      <c r="CZ12" s="49" t="str">
        <f t="shared" si="5"/>
        <v/>
      </c>
      <c r="DA12" s="49" t="str">
        <f t="shared" si="6"/>
        <v/>
      </c>
      <c r="DB12" s="50" t="str">
        <f t="shared" si="7"/>
        <v/>
      </c>
      <c r="DC12" s="50" t="str">
        <f t="shared" si="8"/>
        <v/>
      </c>
      <c r="DD12" s="50" t="str">
        <f t="shared" si="9"/>
        <v/>
      </c>
      <c r="DE12" s="50" t="str">
        <f t="shared" si="10"/>
        <v/>
      </c>
      <c r="DF12" s="50" t="str">
        <f t="shared" si="11"/>
        <v/>
      </c>
      <c r="DG12" s="50" t="str">
        <f t="shared" si="12"/>
        <v/>
      </c>
      <c r="DH12" s="50" t="str">
        <f t="shared" si="13"/>
        <v/>
      </c>
      <c r="DI12" s="50" t="str">
        <f t="shared" si="14"/>
        <v/>
      </c>
      <c r="DJ12" s="50" t="str">
        <f t="shared" si="15"/>
        <v/>
      </c>
      <c r="DK12" s="50" t="str">
        <f t="shared" si="16"/>
        <v/>
      </c>
      <c r="DL12" s="50" t="str">
        <f t="shared" si="28"/>
        <v>Memahami arti dan isi kandungan hadis tentang amal salih</v>
      </c>
      <c r="DM12" s="50" t="str">
        <f t="shared" si="29"/>
        <v>Memahami arti dan isi kandungan Q.S. al-Bayyinah</v>
      </c>
      <c r="DN12" s="51" t="str">
        <f>IF(DL12="","",LOOKUP(MAX($CW12:$DK12),KKM!$C$11:$C$14,KKM!$E$11:$E$14)&amp;" "&amp;QH!DL12&amp;"; "&amp;LOOKUP(MIN(QH!CW12:DK12),KKM!$C$11:$C$14,KKM!$E$11:$E$14)&amp;" "&amp;QH!DM12)</f>
        <v>Memiliki kemampuan yang baik dalam  Memahami arti dan isi kandungan hadis tentang amal salih; Memiliki kemampuan yang baik dalam  Memahami arti dan isi kandungan Q.S. al-Bayyinah</v>
      </c>
      <c r="DP12" s="36" t="str">
        <f t="shared" si="17"/>
        <v/>
      </c>
      <c r="DQ12" s="36" t="str">
        <f t="shared" si="18"/>
        <v/>
      </c>
      <c r="DR12" s="36">
        <f t="shared" si="19"/>
        <v>85</v>
      </c>
      <c r="DS12" s="36">
        <f t="shared" si="20"/>
        <v>83</v>
      </c>
      <c r="DT12" s="36" t="str">
        <f t="shared" si="21"/>
        <v/>
      </c>
      <c r="DU12" s="36" t="str">
        <f t="shared" si="22"/>
        <v/>
      </c>
      <c r="DV12" s="36" t="str">
        <f t="shared" si="23"/>
        <v/>
      </c>
      <c r="DW12" s="36" t="str">
        <f t="shared" si="24"/>
        <v/>
      </c>
      <c r="DX12" s="36" t="str">
        <f t="shared" si="30"/>
        <v/>
      </c>
      <c r="DY12" s="36" t="str">
        <f t="shared" si="31"/>
        <v/>
      </c>
      <c r="DZ12" s="36" t="str">
        <f t="shared" si="32"/>
        <v/>
      </c>
      <c r="EA12" s="36" t="str">
        <f t="shared" si="33"/>
        <v/>
      </c>
      <c r="EB12" s="36" t="str">
        <f t="shared" si="34"/>
        <v/>
      </c>
      <c r="EC12" s="36" t="str">
        <f t="shared" si="35"/>
        <v/>
      </c>
      <c r="ED12" s="36" t="str">
        <f t="shared" si="36"/>
        <v/>
      </c>
      <c r="EE12" s="36" t="str">
        <f t="shared" si="37"/>
        <v>Menghafalkan Q.S. al-Bayyinah</v>
      </c>
      <c r="EF12" s="36" t="str">
        <f t="shared" si="38"/>
        <v>Menghafalkan hadis tentang amal salih</v>
      </c>
      <c r="EG12" s="51" t="str">
        <f>IFERROR(LOOKUP(MAX($DP12:$ED12),KKM!$C$11:$C$14,KKM!$F$11:$F$14),"")&amp;QH!EE12&amp;"; "&amp;IFERROR(LOOKUP(MIN($DP12:$ED12),KKM!$C$11:$C$14,KKM!$F$11:$F$14),"")&amp;QH!EF12</f>
        <v>Terampil dalam Menghafalkan Q.S. al-Bayyinah; Terampil dalam Menghafalkan hadis tentang amal salih</v>
      </c>
    </row>
    <row r="13" spans="1:137" ht="31.5" x14ac:dyDescent="0.25">
      <c r="A13" s="2">
        <v>11</v>
      </c>
      <c r="B13" s="3" t="str">
        <f t="shared" ca="1" si="0"/>
        <v>MILIANA</v>
      </c>
      <c r="C13" s="3" t="str">
        <f t="shared" ca="1" si="0"/>
        <v>0091954462</v>
      </c>
      <c r="D13" s="4" t="s">
        <v>261</v>
      </c>
      <c r="E13" s="5">
        <v>97</v>
      </c>
      <c r="F13" s="5"/>
      <c r="G13" s="5"/>
      <c r="H13" s="5"/>
      <c r="I13" s="5"/>
      <c r="J13" s="4" t="s">
        <v>262</v>
      </c>
      <c r="K13" s="5">
        <v>95</v>
      </c>
      <c r="L13" s="5"/>
      <c r="M13" s="5"/>
      <c r="N13" s="5"/>
      <c r="O13" s="5"/>
      <c r="P13" s="4" t="s">
        <v>263</v>
      </c>
      <c r="Q13" s="5"/>
      <c r="R13" s="5"/>
      <c r="S13" s="5"/>
      <c r="T13" s="5">
        <v>95</v>
      </c>
      <c r="U13" s="5"/>
      <c r="V13" s="4" t="s">
        <v>264</v>
      </c>
      <c r="W13" s="5"/>
      <c r="X13" s="5"/>
      <c r="Y13" s="5"/>
      <c r="Z13" s="5">
        <v>95</v>
      </c>
      <c r="AA13" s="5"/>
      <c r="AB13" s="4"/>
      <c r="AC13" s="5"/>
      <c r="AD13" s="5"/>
      <c r="AE13" s="5"/>
      <c r="AF13" s="5"/>
      <c r="AG13" s="5"/>
      <c r="AH13" s="4"/>
      <c r="AI13" s="5"/>
      <c r="AJ13" s="5"/>
      <c r="AK13" s="5"/>
      <c r="AL13" s="5"/>
      <c r="AM13" s="5"/>
      <c r="AN13" s="6"/>
      <c r="AO13" s="5"/>
      <c r="AP13" s="5"/>
      <c r="AQ13" s="5"/>
      <c r="AR13" s="5"/>
      <c r="AS13" s="5"/>
      <c r="AT13" s="4"/>
      <c r="AU13" s="5"/>
      <c r="AV13" s="5"/>
      <c r="AW13" s="5"/>
      <c r="AX13" s="5"/>
      <c r="AY13" s="5"/>
      <c r="AZ13" s="4"/>
      <c r="BA13" s="5"/>
      <c r="BB13" s="5"/>
      <c r="BC13" s="5"/>
      <c r="BD13" s="5"/>
      <c r="BE13" s="5"/>
      <c r="BF13" s="4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5">
        <f t="shared" si="25"/>
        <v>96</v>
      </c>
      <c r="CQ13" s="42">
        <f t="shared" si="26"/>
        <v>96</v>
      </c>
      <c r="CR13" s="42" t="str">
        <f t="shared" si="1"/>
        <v/>
      </c>
      <c r="CS13" s="42" t="str">
        <f t="shared" si="1"/>
        <v/>
      </c>
      <c r="CT13" s="42">
        <f t="shared" si="1"/>
        <v>95</v>
      </c>
      <c r="CU13" s="42" t="str">
        <f t="shared" si="1"/>
        <v/>
      </c>
      <c r="CV13" s="42">
        <f t="shared" si="27"/>
        <v>95</v>
      </c>
      <c r="CW13" s="48">
        <f t="shared" si="2"/>
        <v>97</v>
      </c>
      <c r="CX13" s="48">
        <f t="shared" si="3"/>
        <v>95</v>
      </c>
      <c r="CY13" s="49" t="str">
        <f t="shared" si="4"/>
        <v/>
      </c>
      <c r="CZ13" s="49" t="str">
        <f t="shared" si="5"/>
        <v/>
      </c>
      <c r="DA13" s="49" t="str">
        <f t="shared" si="6"/>
        <v/>
      </c>
      <c r="DB13" s="50" t="str">
        <f t="shared" si="7"/>
        <v/>
      </c>
      <c r="DC13" s="50" t="str">
        <f t="shared" si="8"/>
        <v/>
      </c>
      <c r="DD13" s="50" t="str">
        <f t="shared" si="9"/>
        <v/>
      </c>
      <c r="DE13" s="50" t="str">
        <f t="shared" si="10"/>
        <v/>
      </c>
      <c r="DF13" s="50" t="str">
        <f t="shared" si="11"/>
        <v/>
      </c>
      <c r="DG13" s="50" t="str">
        <f t="shared" si="12"/>
        <v/>
      </c>
      <c r="DH13" s="50" t="str">
        <f t="shared" si="13"/>
        <v/>
      </c>
      <c r="DI13" s="50" t="str">
        <f t="shared" si="14"/>
        <v/>
      </c>
      <c r="DJ13" s="50" t="str">
        <f t="shared" si="15"/>
        <v/>
      </c>
      <c r="DK13" s="50" t="str">
        <f t="shared" si="16"/>
        <v/>
      </c>
      <c r="DL13" s="50" t="str">
        <f t="shared" si="28"/>
        <v>Memahami arti dan isi kandungan Q.S. al-Bayyinah</v>
      </c>
      <c r="DM13" s="50" t="str">
        <f t="shared" si="29"/>
        <v>Memahami arti dan isi kandungan hadis tentang amal salih</v>
      </c>
      <c r="DN13" s="51" t="str">
        <f>IF(DL13="","",LOOKUP(MAX($CW13:$DK13),KKM!$C$11:$C$14,KKM!$E$11:$E$14)&amp;" "&amp;QH!DL13&amp;"; "&amp;LOOKUP(MIN(QH!CW13:DK13),KKM!$C$11:$C$14,KKM!$E$11:$E$14)&amp;" "&amp;QH!DM13)</f>
        <v>Memiliki kemampuan yang sangat baik dalam  Memahami arti dan isi kandungan Q.S. al-Bayyinah; Memiliki kemampuan yang sangat baik dalam  Memahami arti dan isi kandungan hadis tentang amal salih</v>
      </c>
      <c r="DP13" s="36" t="str">
        <f t="shared" si="17"/>
        <v/>
      </c>
      <c r="DQ13" s="36" t="str">
        <f t="shared" si="18"/>
        <v/>
      </c>
      <c r="DR13" s="36">
        <f t="shared" si="19"/>
        <v>95</v>
      </c>
      <c r="DS13" s="36">
        <f t="shared" si="20"/>
        <v>95</v>
      </c>
      <c r="DT13" s="36" t="str">
        <f t="shared" si="21"/>
        <v/>
      </c>
      <c r="DU13" s="36" t="str">
        <f t="shared" si="22"/>
        <v/>
      </c>
      <c r="DV13" s="36" t="str">
        <f t="shared" si="23"/>
        <v/>
      </c>
      <c r="DW13" s="36" t="str">
        <f t="shared" si="24"/>
        <v/>
      </c>
      <c r="DX13" s="36" t="str">
        <f t="shared" si="30"/>
        <v/>
      </c>
      <c r="DY13" s="36" t="str">
        <f t="shared" si="31"/>
        <v/>
      </c>
      <c r="DZ13" s="36" t="str">
        <f t="shared" si="32"/>
        <v/>
      </c>
      <c r="EA13" s="36" t="str">
        <f t="shared" si="33"/>
        <v/>
      </c>
      <c r="EB13" s="36" t="str">
        <f t="shared" si="34"/>
        <v/>
      </c>
      <c r="EC13" s="36" t="str">
        <f t="shared" si="35"/>
        <v/>
      </c>
      <c r="ED13" s="36" t="str">
        <f t="shared" si="36"/>
        <v/>
      </c>
      <c r="EE13" s="36" t="str">
        <f t="shared" si="37"/>
        <v>Menghafalkan Q.S. al-Bayyinah</v>
      </c>
      <c r="EF13" s="36" t="str">
        <f t="shared" si="38"/>
        <v>Menghafalkan Q.S. al-Bayyinah</v>
      </c>
      <c r="EG13" s="51" t="str">
        <f>IFERROR(LOOKUP(MAX($DP13:$ED13),KKM!$C$11:$C$14,KKM!$F$11:$F$14),"")&amp;QH!EE13&amp;"; "&amp;IFERROR(LOOKUP(MIN($DP13:$ED13),KKM!$C$11:$C$14,KKM!$F$11:$F$14),"")&amp;QH!EF13</f>
        <v>Sangat terampil dalam Menghafalkan Q.S. al-Bayyinah; Sangat terampil dalam Menghafalkan Q.S. al-Bayyinah</v>
      </c>
    </row>
    <row r="14" spans="1:137" ht="31.5" x14ac:dyDescent="0.25">
      <c r="A14" s="2">
        <v>12</v>
      </c>
      <c r="B14" s="3" t="str">
        <f t="shared" ca="1" si="0"/>
        <v>MUHAMMAD HAFIS</v>
      </c>
      <c r="C14" s="3" t="str">
        <f t="shared" ca="1" si="0"/>
        <v>0086427247</v>
      </c>
      <c r="D14" s="4" t="s">
        <v>261</v>
      </c>
      <c r="E14" s="5">
        <v>93</v>
      </c>
      <c r="F14" s="5"/>
      <c r="G14" s="5"/>
      <c r="H14" s="5"/>
      <c r="I14" s="5"/>
      <c r="J14" s="4" t="s">
        <v>262</v>
      </c>
      <c r="K14" s="5">
        <v>84</v>
      </c>
      <c r="L14" s="5"/>
      <c r="M14" s="5"/>
      <c r="N14" s="5"/>
      <c r="O14" s="5"/>
      <c r="P14" s="4" t="s">
        <v>263</v>
      </c>
      <c r="Q14" s="5"/>
      <c r="R14" s="5"/>
      <c r="S14" s="5"/>
      <c r="T14" s="5">
        <v>88</v>
      </c>
      <c r="U14" s="5"/>
      <c r="V14" s="4" t="s">
        <v>264</v>
      </c>
      <c r="W14" s="5"/>
      <c r="X14" s="5"/>
      <c r="Y14" s="5"/>
      <c r="Z14" s="5">
        <v>86</v>
      </c>
      <c r="AA14" s="5"/>
      <c r="AB14" s="4"/>
      <c r="AC14" s="5"/>
      <c r="AD14" s="5"/>
      <c r="AE14" s="5"/>
      <c r="AF14" s="5"/>
      <c r="AG14" s="5"/>
      <c r="AH14" s="4"/>
      <c r="AI14" s="5"/>
      <c r="AJ14" s="5"/>
      <c r="AK14" s="5"/>
      <c r="AL14" s="5"/>
      <c r="AM14" s="5"/>
      <c r="AN14" s="6"/>
      <c r="AO14" s="5"/>
      <c r="AP14" s="5"/>
      <c r="AQ14" s="5"/>
      <c r="AR14" s="5"/>
      <c r="AS14" s="5"/>
      <c r="AT14" s="4"/>
      <c r="AU14" s="5"/>
      <c r="AV14" s="5"/>
      <c r="AW14" s="5"/>
      <c r="AX14" s="5"/>
      <c r="AY14" s="5"/>
      <c r="AZ14" s="4"/>
      <c r="BA14" s="5"/>
      <c r="BB14" s="5"/>
      <c r="BC14" s="5"/>
      <c r="BD14" s="5"/>
      <c r="BE14" s="5"/>
      <c r="BF14" s="4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5">
        <f t="shared" si="25"/>
        <v>88.5</v>
      </c>
      <c r="CQ14" s="42">
        <f t="shared" si="26"/>
        <v>88.5</v>
      </c>
      <c r="CR14" s="42" t="str">
        <f t="shared" si="1"/>
        <v/>
      </c>
      <c r="CS14" s="42" t="str">
        <f t="shared" si="1"/>
        <v/>
      </c>
      <c r="CT14" s="42">
        <f t="shared" si="1"/>
        <v>87</v>
      </c>
      <c r="CU14" s="42" t="str">
        <f t="shared" si="1"/>
        <v/>
      </c>
      <c r="CV14" s="42">
        <f t="shared" si="27"/>
        <v>87</v>
      </c>
      <c r="CW14" s="48">
        <f t="shared" si="2"/>
        <v>93</v>
      </c>
      <c r="CX14" s="48">
        <f t="shared" si="3"/>
        <v>84</v>
      </c>
      <c r="CY14" s="49" t="str">
        <f t="shared" si="4"/>
        <v/>
      </c>
      <c r="CZ14" s="49" t="str">
        <f t="shared" si="5"/>
        <v/>
      </c>
      <c r="DA14" s="49" t="str">
        <f t="shared" si="6"/>
        <v/>
      </c>
      <c r="DB14" s="50" t="str">
        <f t="shared" si="7"/>
        <v/>
      </c>
      <c r="DC14" s="50" t="str">
        <f t="shared" si="8"/>
        <v/>
      </c>
      <c r="DD14" s="50" t="str">
        <f t="shared" si="9"/>
        <v/>
      </c>
      <c r="DE14" s="50" t="str">
        <f t="shared" si="10"/>
        <v/>
      </c>
      <c r="DF14" s="50" t="str">
        <f t="shared" si="11"/>
        <v/>
      </c>
      <c r="DG14" s="50" t="str">
        <f t="shared" si="12"/>
        <v/>
      </c>
      <c r="DH14" s="50" t="str">
        <f t="shared" si="13"/>
        <v/>
      </c>
      <c r="DI14" s="50" t="str">
        <f t="shared" si="14"/>
        <v/>
      </c>
      <c r="DJ14" s="50" t="str">
        <f t="shared" si="15"/>
        <v/>
      </c>
      <c r="DK14" s="50" t="str">
        <f t="shared" si="16"/>
        <v/>
      </c>
      <c r="DL14" s="50" t="str">
        <f t="shared" si="28"/>
        <v>Memahami arti dan isi kandungan Q.S. al-Bayyinah</v>
      </c>
      <c r="DM14" s="50" t="str">
        <f t="shared" si="29"/>
        <v>Memahami arti dan isi kandungan hadis tentang amal salih</v>
      </c>
      <c r="DN14" s="51" t="str">
        <f>IF(DL14="","",LOOKUP(MAX($CW14:$DK14),KKM!$C$11:$C$14,KKM!$E$11:$E$14)&amp;" "&amp;QH!DL14&amp;"; "&amp;LOOKUP(MIN(QH!CW14:DK14),KKM!$C$11:$C$14,KKM!$E$11:$E$14)&amp;" "&amp;QH!DM14)</f>
        <v>Memiliki kemampuan yang sangat baik dalam  Memahami arti dan isi kandungan Q.S. al-Bayyinah; Memiliki kemampuan yang baik dalam  Memahami arti dan isi kandungan hadis tentang amal salih</v>
      </c>
      <c r="DP14" s="36" t="str">
        <f t="shared" si="17"/>
        <v/>
      </c>
      <c r="DQ14" s="36" t="str">
        <f t="shared" si="18"/>
        <v/>
      </c>
      <c r="DR14" s="36">
        <f t="shared" si="19"/>
        <v>88</v>
      </c>
      <c r="DS14" s="36">
        <f t="shared" si="20"/>
        <v>86</v>
      </c>
      <c r="DT14" s="36" t="str">
        <f t="shared" si="21"/>
        <v/>
      </c>
      <c r="DU14" s="36" t="str">
        <f t="shared" si="22"/>
        <v/>
      </c>
      <c r="DV14" s="36" t="str">
        <f t="shared" si="23"/>
        <v/>
      </c>
      <c r="DW14" s="36" t="str">
        <f t="shared" si="24"/>
        <v/>
      </c>
      <c r="DX14" s="36" t="str">
        <f t="shared" si="30"/>
        <v/>
      </c>
      <c r="DY14" s="36" t="str">
        <f t="shared" si="31"/>
        <v/>
      </c>
      <c r="DZ14" s="36" t="str">
        <f t="shared" si="32"/>
        <v/>
      </c>
      <c r="EA14" s="36" t="str">
        <f t="shared" si="33"/>
        <v/>
      </c>
      <c r="EB14" s="36" t="str">
        <f t="shared" si="34"/>
        <v/>
      </c>
      <c r="EC14" s="36" t="str">
        <f t="shared" si="35"/>
        <v/>
      </c>
      <c r="ED14" s="36" t="str">
        <f t="shared" si="36"/>
        <v/>
      </c>
      <c r="EE14" s="36" t="str">
        <f t="shared" si="37"/>
        <v>Menghafalkan Q.S. al-Bayyinah</v>
      </c>
      <c r="EF14" s="36" t="str">
        <f t="shared" si="38"/>
        <v>Menghafalkan hadis tentang amal salih</v>
      </c>
      <c r="EG14" s="51" t="str">
        <f>IFERROR(LOOKUP(MAX($DP14:$ED14),KKM!$C$11:$C$14,KKM!$F$11:$F$14),"")&amp;QH!EE14&amp;"; "&amp;IFERROR(LOOKUP(MIN($DP14:$ED14),KKM!$C$11:$C$14,KKM!$F$11:$F$14),"")&amp;QH!EF14</f>
        <v>Terampil dalam Menghafalkan Q.S. al-Bayyinah; Terampil dalam Menghafalkan hadis tentang amal salih</v>
      </c>
    </row>
    <row r="15" spans="1:137" ht="31.5" x14ac:dyDescent="0.25">
      <c r="A15" s="2">
        <v>13</v>
      </c>
      <c r="B15" s="3" t="str">
        <f t="shared" ca="1" si="0"/>
        <v>MUHAMMAD NIZAM</v>
      </c>
      <c r="C15" s="3" t="str">
        <f t="shared" ca="1" si="0"/>
        <v>0072115185</v>
      </c>
      <c r="D15" s="4" t="s">
        <v>261</v>
      </c>
      <c r="E15" s="5">
        <v>81</v>
      </c>
      <c r="F15" s="5"/>
      <c r="G15" s="5"/>
      <c r="H15" s="5"/>
      <c r="I15" s="5"/>
      <c r="J15" s="4" t="s">
        <v>262</v>
      </c>
      <c r="K15" s="5">
        <v>92</v>
      </c>
      <c r="L15" s="5"/>
      <c r="M15" s="5"/>
      <c r="N15" s="5"/>
      <c r="O15" s="5"/>
      <c r="P15" s="4" t="s">
        <v>263</v>
      </c>
      <c r="Q15" s="5"/>
      <c r="R15" s="5"/>
      <c r="S15" s="5"/>
      <c r="T15" s="5">
        <v>80</v>
      </c>
      <c r="U15" s="5"/>
      <c r="V15" s="4" t="s">
        <v>264</v>
      </c>
      <c r="W15" s="5"/>
      <c r="X15" s="5"/>
      <c r="Y15" s="5"/>
      <c r="Z15" s="5">
        <v>90</v>
      </c>
      <c r="AA15" s="5"/>
      <c r="AB15" s="4"/>
      <c r="AC15" s="5"/>
      <c r="AD15" s="5"/>
      <c r="AE15" s="5"/>
      <c r="AF15" s="5"/>
      <c r="AG15" s="5"/>
      <c r="AH15" s="4"/>
      <c r="AI15" s="5"/>
      <c r="AJ15" s="5"/>
      <c r="AK15" s="5"/>
      <c r="AL15" s="5"/>
      <c r="AM15" s="5"/>
      <c r="AN15" s="6"/>
      <c r="AO15" s="5"/>
      <c r="AP15" s="5"/>
      <c r="AQ15" s="5"/>
      <c r="AR15" s="5"/>
      <c r="AS15" s="5"/>
      <c r="AT15" s="4"/>
      <c r="AU15" s="5"/>
      <c r="AV15" s="5"/>
      <c r="AW15" s="5"/>
      <c r="AX15" s="5"/>
      <c r="AY15" s="5"/>
      <c r="AZ15" s="4"/>
      <c r="BA15" s="5"/>
      <c r="BB15" s="5"/>
      <c r="BC15" s="5"/>
      <c r="BD15" s="5"/>
      <c r="BE15" s="5"/>
      <c r="BF15" s="4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5">
        <f t="shared" si="25"/>
        <v>86.5</v>
      </c>
      <c r="CQ15" s="42">
        <f t="shared" si="26"/>
        <v>86.5</v>
      </c>
      <c r="CR15" s="42" t="str">
        <f t="shared" si="1"/>
        <v/>
      </c>
      <c r="CS15" s="42" t="str">
        <f t="shared" si="1"/>
        <v/>
      </c>
      <c r="CT15" s="42">
        <f t="shared" si="1"/>
        <v>85</v>
      </c>
      <c r="CU15" s="42" t="str">
        <f t="shared" si="1"/>
        <v/>
      </c>
      <c r="CV15" s="42">
        <f t="shared" si="27"/>
        <v>85</v>
      </c>
      <c r="CW15" s="48">
        <f t="shared" si="2"/>
        <v>81</v>
      </c>
      <c r="CX15" s="48">
        <f t="shared" si="3"/>
        <v>92</v>
      </c>
      <c r="CY15" s="49" t="str">
        <f t="shared" si="4"/>
        <v/>
      </c>
      <c r="CZ15" s="49" t="str">
        <f t="shared" si="5"/>
        <v/>
      </c>
      <c r="DA15" s="49" t="str">
        <f t="shared" si="6"/>
        <v/>
      </c>
      <c r="DB15" s="50" t="str">
        <f t="shared" si="7"/>
        <v/>
      </c>
      <c r="DC15" s="50" t="str">
        <f t="shared" si="8"/>
        <v/>
      </c>
      <c r="DD15" s="50" t="str">
        <f t="shared" si="9"/>
        <v/>
      </c>
      <c r="DE15" s="50" t="str">
        <f t="shared" si="10"/>
        <v/>
      </c>
      <c r="DF15" s="50" t="str">
        <f t="shared" si="11"/>
        <v/>
      </c>
      <c r="DG15" s="50" t="str">
        <f t="shared" si="12"/>
        <v/>
      </c>
      <c r="DH15" s="50" t="str">
        <f t="shared" si="13"/>
        <v/>
      </c>
      <c r="DI15" s="50" t="str">
        <f t="shared" si="14"/>
        <v/>
      </c>
      <c r="DJ15" s="50" t="str">
        <f t="shared" si="15"/>
        <v/>
      </c>
      <c r="DK15" s="50" t="str">
        <f t="shared" si="16"/>
        <v/>
      </c>
      <c r="DL15" s="50" t="str">
        <f t="shared" si="28"/>
        <v>Memahami arti dan isi kandungan hadis tentang amal salih</v>
      </c>
      <c r="DM15" s="50" t="str">
        <f t="shared" si="29"/>
        <v>Memahami arti dan isi kandungan Q.S. al-Bayyinah</v>
      </c>
      <c r="DN15" s="51" t="str">
        <f>IF(DL15="","",LOOKUP(MAX($CW15:$DK15),KKM!$C$11:$C$14,KKM!$E$11:$E$14)&amp;" "&amp;QH!DL15&amp;"; "&amp;LOOKUP(MIN(QH!CW15:DK15),KKM!$C$11:$C$14,KKM!$E$11:$E$14)&amp;" "&amp;QH!DM15)</f>
        <v>Memiliki kemampuan yang sangat baik dalam  Memahami arti dan isi kandungan hadis tentang amal salih; Memiliki kemampuan yang baik dalam  Memahami arti dan isi kandungan Q.S. al-Bayyinah</v>
      </c>
      <c r="DP15" s="36" t="str">
        <f t="shared" si="17"/>
        <v/>
      </c>
      <c r="DQ15" s="36" t="str">
        <f t="shared" si="18"/>
        <v/>
      </c>
      <c r="DR15" s="36">
        <f t="shared" si="19"/>
        <v>80</v>
      </c>
      <c r="DS15" s="36">
        <f t="shared" si="20"/>
        <v>90</v>
      </c>
      <c r="DT15" s="36" t="str">
        <f t="shared" si="21"/>
        <v/>
      </c>
      <c r="DU15" s="36" t="str">
        <f t="shared" si="22"/>
        <v/>
      </c>
      <c r="DV15" s="36" t="str">
        <f t="shared" si="23"/>
        <v/>
      </c>
      <c r="DW15" s="36" t="str">
        <f t="shared" si="24"/>
        <v/>
      </c>
      <c r="DX15" s="36" t="str">
        <f t="shared" si="30"/>
        <v/>
      </c>
      <c r="DY15" s="36" t="str">
        <f t="shared" si="31"/>
        <v/>
      </c>
      <c r="DZ15" s="36" t="str">
        <f t="shared" si="32"/>
        <v/>
      </c>
      <c r="EA15" s="36" t="str">
        <f t="shared" si="33"/>
        <v/>
      </c>
      <c r="EB15" s="36" t="str">
        <f t="shared" si="34"/>
        <v/>
      </c>
      <c r="EC15" s="36" t="str">
        <f t="shared" si="35"/>
        <v/>
      </c>
      <c r="ED15" s="36" t="str">
        <f t="shared" si="36"/>
        <v/>
      </c>
      <c r="EE15" s="36" t="str">
        <f t="shared" si="37"/>
        <v>Menghafalkan hadis tentang amal salih</v>
      </c>
      <c r="EF15" s="36" t="str">
        <f t="shared" si="38"/>
        <v>Menghafalkan Q.S. al-Bayyinah</v>
      </c>
      <c r="EG15" s="51" t="str">
        <f>IFERROR(LOOKUP(MAX($DP15:$ED15),KKM!$C$11:$C$14,KKM!$F$11:$F$14),"")&amp;QH!EE15&amp;"; "&amp;IFERROR(LOOKUP(MIN($DP15:$ED15),KKM!$C$11:$C$14,KKM!$F$11:$F$14),"")&amp;QH!EF15</f>
        <v>Sangat terampil dalam Menghafalkan hadis tentang amal salih; Terampil dalam Menghafalkan Q.S. al-Bayyinah</v>
      </c>
    </row>
    <row r="16" spans="1:137" ht="31.5" x14ac:dyDescent="0.25">
      <c r="A16" s="2">
        <v>14</v>
      </c>
      <c r="B16" s="3" t="str">
        <f t="shared" ca="1" si="0"/>
        <v>MUHAMMAD RAMADANI</v>
      </c>
      <c r="C16" s="3" t="str">
        <f t="shared" ca="1" si="0"/>
        <v>0071550749</v>
      </c>
      <c r="D16" s="4" t="s">
        <v>261</v>
      </c>
      <c r="E16" s="5">
        <v>91</v>
      </c>
      <c r="F16" s="5"/>
      <c r="G16" s="5"/>
      <c r="H16" s="5"/>
      <c r="I16" s="5"/>
      <c r="J16" s="4" t="s">
        <v>262</v>
      </c>
      <c r="K16" s="5">
        <v>95</v>
      </c>
      <c r="L16" s="5"/>
      <c r="M16" s="5"/>
      <c r="N16" s="5"/>
      <c r="O16" s="5"/>
      <c r="P16" s="4" t="s">
        <v>263</v>
      </c>
      <c r="Q16" s="5"/>
      <c r="R16" s="5"/>
      <c r="S16" s="5"/>
      <c r="T16" s="5">
        <v>86</v>
      </c>
      <c r="U16" s="5"/>
      <c r="V16" s="4" t="s">
        <v>264</v>
      </c>
      <c r="W16" s="5"/>
      <c r="X16" s="5"/>
      <c r="Y16" s="5"/>
      <c r="Z16" s="5">
        <v>95</v>
      </c>
      <c r="AA16" s="5"/>
      <c r="AB16" s="4"/>
      <c r="AC16" s="5"/>
      <c r="AD16" s="5"/>
      <c r="AE16" s="5"/>
      <c r="AF16" s="5"/>
      <c r="AG16" s="5"/>
      <c r="AH16" s="4"/>
      <c r="AI16" s="5"/>
      <c r="AJ16" s="5"/>
      <c r="AK16" s="5"/>
      <c r="AL16" s="5"/>
      <c r="AM16" s="5"/>
      <c r="AN16" s="6"/>
      <c r="AO16" s="5"/>
      <c r="AP16" s="5"/>
      <c r="AQ16" s="5"/>
      <c r="AR16" s="5"/>
      <c r="AS16" s="5"/>
      <c r="AT16" s="4"/>
      <c r="AU16" s="5"/>
      <c r="AV16" s="5"/>
      <c r="AW16" s="5"/>
      <c r="AX16" s="5"/>
      <c r="AY16" s="5"/>
      <c r="AZ16" s="4"/>
      <c r="BA16" s="5"/>
      <c r="BB16" s="5"/>
      <c r="BC16" s="5"/>
      <c r="BD16" s="5"/>
      <c r="BE16" s="5"/>
      <c r="BF16" s="4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5">
        <f t="shared" si="25"/>
        <v>93</v>
      </c>
      <c r="CQ16" s="42">
        <f t="shared" si="26"/>
        <v>93</v>
      </c>
      <c r="CR16" s="42" t="str">
        <f t="shared" si="1"/>
        <v/>
      </c>
      <c r="CS16" s="42" t="str">
        <f t="shared" si="1"/>
        <v/>
      </c>
      <c r="CT16" s="42">
        <f t="shared" si="1"/>
        <v>90.5</v>
      </c>
      <c r="CU16" s="42" t="str">
        <f t="shared" si="1"/>
        <v/>
      </c>
      <c r="CV16" s="42">
        <f t="shared" si="27"/>
        <v>90.5</v>
      </c>
      <c r="CW16" s="48">
        <f t="shared" si="2"/>
        <v>91</v>
      </c>
      <c r="CX16" s="48">
        <f t="shared" si="3"/>
        <v>95</v>
      </c>
      <c r="CY16" s="49" t="str">
        <f t="shared" si="4"/>
        <v/>
      </c>
      <c r="CZ16" s="49" t="str">
        <f t="shared" si="5"/>
        <v/>
      </c>
      <c r="DA16" s="49" t="str">
        <f t="shared" si="6"/>
        <v/>
      </c>
      <c r="DB16" s="50" t="str">
        <f t="shared" si="7"/>
        <v/>
      </c>
      <c r="DC16" s="50" t="str">
        <f t="shared" si="8"/>
        <v/>
      </c>
      <c r="DD16" s="50" t="str">
        <f t="shared" si="9"/>
        <v/>
      </c>
      <c r="DE16" s="50" t="str">
        <f t="shared" si="10"/>
        <v/>
      </c>
      <c r="DF16" s="50" t="str">
        <f t="shared" si="11"/>
        <v/>
      </c>
      <c r="DG16" s="50" t="str">
        <f t="shared" si="12"/>
        <v/>
      </c>
      <c r="DH16" s="50" t="str">
        <f t="shared" si="13"/>
        <v/>
      </c>
      <c r="DI16" s="50" t="str">
        <f t="shared" si="14"/>
        <v/>
      </c>
      <c r="DJ16" s="50" t="str">
        <f t="shared" si="15"/>
        <v/>
      </c>
      <c r="DK16" s="50" t="str">
        <f t="shared" si="16"/>
        <v/>
      </c>
      <c r="DL16" s="50" t="str">
        <f t="shared" si="28"/>
        <v>Memahami arti dan isi kandungan hadis tentang amal salih</v>
      </c>
      <c r="DM16" s="50" t="str">
        <f t="shared" si="29"/>
        <v>Memahami arti dan isi kandungan Q.S. al-Bayyinah</v>
      </c>
      <c r="DN16" s="51" t="str">
        <f>IF(DL16="","",LOOKUP(MAX($CW16:$DK16),KKM!$C$11:$C$14,KKM!$E$11:$E$14)&amp;" "&amp;QH!DL16&amp;"; "&amp;LOOKUP(MIN(QH!CW16:DK16),KKM!$C$11:$C$14,KKM!$E$11:$E$14)&amp;" "&amp;QH!DM16)</f>
        <v>Memiliki kemampuan yang sangat baik dalam  Memahami arti dan isi kandungan hadis tentang amal salih; Memiliki kemampuan yang sangat baik dalam  Memahami arti dan isi kandungan Q.S. al-Bayyinah</v>
      </c>
      <c r="DP16" s="36" t="str">
        <f t="shared" si="17"/>
        <v/>
      </c>
      <c r="DQ16" s="36" t="str">
        <f t="shared" si="18"/>
        <v/>
      </c>
      <c r="DR16" s="36">
        <f t="shared" si="19"/>
        <v>86</v>
      </c>
      <c r="DS16" s="36">
        <f t="shared" si="20"/>
        <v>95</v>
      </c>
      <c r="DT16" s="36" t="str">
        <f t="shared" si="21"/>
        <v/>
      </c>
      <c r="DU16" s="36" t="str">
        <f t="shared" si="22"/>
        <v/>
      </c>
      <c r="DV16" s="36" t="str">
        <f t="shared" si="23"/>
        <v/>
      </c>
      <c r="DW16" s="36" t="str">
        <f t="shared" si="24"/>
        <v/>
      </c>
      <c r="DX16" s="36" t="str">
        <f t="shared" si="30"/>
        <v/>
      </c>
      <c r="DY16" s="36" t="str">
        <f t="shared" si="31"/>
        <v/>
      </c>
      <c r="DZ16" s="36" t="str">
        <f t="shared" si="32"/>
        <v/>
      </c>
      <c r="EA16" s="36" t="str">
        <f t="shared" si="33"/>
        <v/>
      </c>
      <c r="EB16" s="36" t="str">
        <f t="shared" si="34"/>
        <v/>
      </c>
      <c r="EC16" s="36" t="str">
        <f t="shared" si="35"/>
        <v/>
      </c>
      <c r="ED16" s="36" t="str">
        <f t="shared" si="36"/>
        <v/>
      </c>
      <c r="EE16" s="36" t="str">
        <f t="shared" si="37"/>
        <v>Menghafalkan hadis tentang amal salih</v>
      </c>
      <c r="EF16" s="36" t="str">
        <f t="shared" si="38"/>
        <v>Menghafalkan Q.S. al-Bayyinah</v>
      </c>
      <c r="EG16" s="51" t="str">
        <f>IFERROR(LOOKUP(MAX($DP16:$ED16),KKM!$C$11:$C$14,KKM!$F$11:$F$14),"")&amp;QH!EE16&amp;"; "&amp;IFERROR(LOOKUP(MIN($DP16:$ED16),KKM!$C$11:$C$14,KKM!$F$11:$F$14),"")&amp;QH!EF16</f>
        <v>Sangat terampil dalam Menghafalkan hadis tentang amal salih; Terampil dalam Menghafalkan Q.S. al-Bayyinah</v>
      </c>
    </row>
    <row r="17" spans="1:137" ht="31.5" x14ac:dyDescent="0.25">
      <c r="A17" s="2">
        <v>15</v>
      </c>
      <c r="B17" s="3" t="str">
        <f t="shared" ca="1" si="0"/>
        <v>MUHAMMAD REVALISA AKBAR</v>
      </c>
      <c r="C17" s="3" t="str">
        <f t="shared" ca="1" si="0"/>
        <v>0087069179</v>
      </c>
      <c r="D17" s="4" t="s">
        <v>261</v>
      </c>
      <c r="E17" s="5">
        <v>88</v>
      </c>
      <c r="F17" s="5"/>
      <c r="G17" s="5"/>
      <c r="H17" s="5"/>
      <c r="I17" s="5"/>
      <c r="J17" s="4" t="s">
        <v>262</v>
      </c>
      <c r="K17" s="5">
        <v>93</v>
      </c>
      <c r="L17" s="5"/>
      <c r="M17" s="5"/>
      <c r="N17" s="5"/>
      <c r="O17" s="5"/>
      <c r="P17" s="4" t="s">
        <v>263</v>
      </c>
      <c r="Q17" s="5"/>
      <c r="R17" s="5"/>
      <c r="S17" s="5"/>
      <c r="T17" s="5">
        <v>80</v>
      </c>
      <c r="U17" s="5"/>
      <c r="V17" s="4" t="s">
        <v>264</v>
      </c>
      <c r="W17" s="5"/>
      <c r="X17" s="5"/>
      <c r="Y17" s="5"/>
      <c r="Z17" s="5">
        <v>84</v>
      </c>
      <c r="AA17" s="5"/>
      <c r="AB17" s="4"/>
      <c r="AC17" s="5"/>
      <c r="AD17" s="5"/>
      <c r="AE17" s="5"/>
      <c r="AF17" s="5"/>
      <c r="AG17" s="5"/>
      <c r="AH17" s="4"/>
      <c r="AI17" s="5"/>
      <c r="AJ17" s="5"/>
      <c r="AK17" s="5"/>
      <c r="AL17" s="5"/>
      <c r="AM17" s="5"/>
      <c r="AN17" s="6"/>
      <c r="AO17" s="5"/>
      <c r="AP17" s="5"/>
      <c r="AQ17" s="5"/>
      <c r="AR17" s="5"/>
      <c r="AS17" s="5"/>
      <c r="AT17" s="4"/>
      <c r="AU17" s="5"/>
      <c r="AV17" s="5"/>
      <c r="AW17" s="5"/>
      <c r="AX17" s="5"/>
      <c r="AY17" s="5"/>
      <c r="AZ17" s="4"/>
      <c r="BA17" s="5"/>
      <c r="BB17" s="5"/>
      <c r="BC17" s="5"/>
      <c r="BD17" s="5"/>
      <c r="BE17" s="5"/>
      <c r="BF17" s="4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5">
        <f t="shared" si="25"/>
        <v>90.5</v>
      </c>
      <c r="CQ17" s="42">
        <f t="shared" si="26"/>
        <v>90.5</v>
      </c>
      <c r="CR17" s="42" t="str">
        <f t="shared" si="1"/>
        <v/>
      </c>
      <c r="CS17" s="42" t="str">
        <f t="shared" si="1"/>
        <v/>
      </c>
      <c r="CT17" s="42">
        <f t="shared" si="1"/>
        <v>82</v>
      </c>
      <c r="CU17" s="42" t="str">
        <f t="shared" si="1"/>
        <v/>
      </c>
      <c r="CV17" s="42">
        <f t="shared" si="27"/>
        <v>82</v>
      </c>
      <c r="CW17" s="48">
        <f t="shared" si="2"/>
        <v>88</v>
      </c>
      <c r="CX17" s="48">
        <f t="shared" si="3"/>
        <v>93</v>
      </c>
      <c r="CY17" s="49" t="str">
        <f t="shared" si="4"/>
        <v/>
      </c>
      <c r="CZ17" s="49" t="str">
        <f t="shared" si="5"/>
        <v/>
      </c>
      <c r="DA17" s="49" t="str">
        <f t="shared" si="6"/>
        <v/>
      </c>
      <c r="DB17" s="50" t="str">
        <f t="shared" si="7"/>
        <v/>
      </c>
      <c r="DC17" s="50" t="str">
        <f t="shared" si="8"/>
        <v/>
      </c>
      <c r="DD17" s="50" t="str">
        <f t="shared" si="9"/>
        <v/>
      </c>
      <c r="DE17" s="50" t="str">
        <f t="shared" si="10"/>
        <v/>
      </c>
      <c r="DF17" s="50" t="str">
        <f t="shared" si="11"/>
        <v/>
      </c>
      <c r="DG17" s="50" t="str">
        <f t="shared" si="12"/>
        <v/>
      </c>
      <c r="DH17" s="50" t="str">
        <f t="shared" si="13"/>
        <v/>
      </c>
      <c r="DI17" s="50" t="str">
        <f t="shared" si="14"/>
        <v/>
      </c>
      <c r="DJ17" s="50" t="str">
        <f t="shared" si="15"/>
        <v/>
      </c>
      <c r="DK17" s="50" t="str">
        <f t="shared" si="16"/>
        <v/>
      </c>
      <c r="DL17" s="50" t="str">
        <f t="shared" si="28"/>
        <v>Memahami arti dan isi kandungan hadis tentang amal salih</v>
      </c>
      <c r="DM17" s="50" t="str">
        <f t="shared" si="29"/>
        <v>Memahami arti dan isi kandungan Q.S. al-Bayyinah</v>
      </c>
      <c r="DN17" s="51" t="str">
        <f>IF(DL17="","",LOOKUP(MAX($CW17:$DK17),KKM!$C$11:$C$14,KKM!$E$11:$E$14)&amp;" "&amp;QH!DL17&amp;"; "&amp;LOOKUP(MIN(QH!CW17:DK17),KKM!$C$11:$C$14,KKM!$E$11:$E$14)&amp;" "&amp;QH!DM17)</f>
        <v>Memiliki kemampuan yang sangat baik dalam  Memahami arti dan isi kandungan hadis tentang amal salih; Memiliki kemampuan yang baik dalam  Memahami arti dan isi kandungan Q.S. al-Bayyinah</v>
      </c>
      <c r="DP17" s="36" t="str">
        <f t="shared" si="17"/>
        <v/>
      </c>
      <c r="DQ17" s="36" t="str">
        <f t="shared" si="18"/>
        <v/>
      </c>
      <c r="DR17" s="36">
        <f t="shared" si="19"/>
        <v>80</v>
      </c>
      <c r="DS17" s="36">
        <f t="shared" si="20"/>
        <v>84</v>
      </c>
      <c r="DT17" s="36" t="str">
        <f t="shared" si="21"/>
        <v/>
      </c>
      <c r="DU17" s="36" t="str">
        <f t="shared" si="22"/>
        <v/>
      </c>
      <c r="DV17" s="36" t="str">
        <f t="shared" si="23"/>
        <v/>
      </c>
      <c r="DW17" s="36" t="str">
        <f t="shared" si="24"/>
        <v/>
      </c>
      <c r="DX17" s="36" t="str">
        <f t="shared" si="30"/>
        <v/>
      </c>
      <c r="DY17" s="36" t="str">
        <f t="shared" si="31"/>
        <v/>
      </c>
      <c r="DZ17" s="36" t="str">
        <f t="shared" si="32"/>
        <v/>
      </c>
      <c r="EA17" s="36" t="str">
        <f t="shared" si="33"/>
        <v/>
      </c>
      <c r="EB17" s="36" t="str">
        <f t="shared" si="34"/>
        <v/>
      </c>
      <c r="EC17" s="36" t="str">
        <f t="shared" si="35"/>
        <v/>
      </c>
      <c r="ED17" s="36" t="str">
        <f t="shared" si="36"/>
        <v/>
      </c>
      <c r="EE17" s="36" t="str">
        <f t="shared" si="37"/>
        <v>Menghafalkan hadis tentang amal salih</v>
      </c>
      <c r="EF17" s="36" t="str">
        <f t="shared" si="38"/>
        <v>Menghafalkan Q.S. al-Bayyinah</v>
      </c>
      <c r="EG17" s="51" t="str">
        <f>IFERROR(LOOKUP(MAX($DP17:$ED17),KKM!$C$11:$C$14,KKM!$F$11:$F$14),"")&amp;QH!EE17&amp;"; "&amp;IFERROR(LOOKUP(MIN($DP17:$ED17),KKM!$C$11:$C$14,KKM!$F$11:$F$14),"")&amp;QH!EF17</f>
        <v>Terampil dalam Menghafalkan hadis tentang amal salih; Terampil dalam Menghafalkan Q.S. al-Bayyinah</v>
      </c>
    </row>
    <row r="18" spans="1:137" ht="31.5" x14ac:dyDescent="0.25">
      <c r="A18" s="2">
        <v>16</v>
      </c>
      <c r="B18" s="3" t="str">
        <f t="shared" ca="1" si="0"/>
        <v>MUHAMMAD ROZI</v>
      </c>
      <c r="C18" s="3" t="str">
        <f t="shared" ca="1" si="0"/>
        <v>0078857610</v>
      </c>
      <c r="D18" s="4" t="s">
        <v>261</v>
      </c>
      <c r="E18" s="5">
        <v>84</v>
      </c>
      <c r="F18" s="5"/>
      <c r="G18" s="5"/>
      <c r="H18" s="5"/>
      <c r="I18" s="5"/>
      <c r="J18" s="4" t="s">
        <v>262</v>
      </c>
      <c r="K18" s="5">
        <v>87</v>
      </c>
      <c r="L18" s="5"/>
      <c r="M18" s="5"/>
      <c r="N18" s="5"/>
      <c r="O18" s="5"/>
      <c r="P18" s="4" t="s">
        <v>263</v>
      </c>
      <c r="Q18" s="5"/>
      <c r="R18" s="5"/>
      <c r="S18" s="5"/>
      <c r="T18" s="5">
        <v>81</v>
      </c>
      <c r="U18" s="5"/>
      <c r="V18" s="4" t="s">
        <v>264</v>
      </c>
      <c r="W18" s="5"/>
      <c r="X18" s="5"/>
      <c r="Y18" s="5"/>
      <c r="Z18" s="5">
        <v>95</v>
      </c>
      <c r="AA18" s="5"/>
      <c r="AB18" s="4"/>
      <c r="AC18" s="5"/>
      <c r="AD18" s="5"/>
      <c r="AE18" s="5"/>
      <c r="AF18" s="5"/>
      <c r="AG18" s="5"/>
      <c r="AH18" s="4"/>
      <c r="AI18" s="5"/>
      <c r="AJ18" s="5"/>
      <c r="AK18" s="5"/>
      <c r="AL18" s="5"/>
      <c r="AM18" s="5"/>
      <c r="AN18" s="6"/>
      <c r="AO18" s="5"/>
      <c r="AP18" s="5"/>
      <c r="AQ18" s="5"/>
      <c r="AR18" s="5"/>
      <c r="AS18" s="5"/>
      <c r="AT18" s="4"/>
      <c r="AU18" s="5"/>
      <c r="AV18" s="5"/>
      <c r="AW18" s="5"/>
      <c r="AX18" s="5"/>
      <c r="AY18" s="5"/>
      <c r="AZ18" s="4"/>
      <c r="BA18" s="5"/>
      <c r="BB18" s="5"/>
      <c r="BC18" s="5"/>
      <c r="BD18" s="5"/>
      <c r="BE18" s="5"/>
      <c r="BF18" s="4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5">
        <f t="shared" si="25"/>
        <v>85.5</v>
      </c>
      <c r="CQ18" s="42">
        <f t="shared" si="26"/>
        <v>85.5</v>
      </c>
      <c r="CR18" s="42" t="str">
        <f t="shared" si="1"/>
        <v/>
      </c>
      <c r="CS18" s="42" t="str">
        <f t="shared" si="1"/>
        <v/>
      </c>
      <c r="CT18" s="42">
        <f t="shared" si="1"/>
        <v>88</v>
      </c>
      <c r="CU18" s="42" t="str">
        <f t="shared" si="1"/>
        <v/>
      </c>
      <c r="CV18" s="42">
        <f t="shared" si="27"/>
        <v>88</v>
      </c>
      <c r="CW18" s="48">
        <f t="shared" si="2"/>
        <v>84</v>
      </c>
      <c r="CX18" s="48">
        <f t="shared" si="3"/>
        <v>87</v>
      </c>
      <c r="CY18" s="49" t="str">
        <f t="shared" si="4"/>
        <v/>
      </c>
      <c r="CZ18" s="49" t="str">
        <f t="shared" si="5"/>
        <v/>
      </c>
      <c r="DA18" s="49" t="str">
        <f t="shared" si="6"/>
        <v/>
      </c>
      <c r="DB18" s="50" t="str">
        <f t="shared" si="7"/>
        <v/>
      </c>
      <c r="DC18" s="50" t="str">
        <f t="shared" si="8"/>
        <v/>
      </c>
      <c r="DD18" s="50" t="str">
        <f t="shared" si="9"/>
        <v/>
      </c>
      <c r="DE18" s="50" t="str">
        <f t="shared" si="10"/>
        <v/>
      </c>
      <c r="DF18" s="50" t="str">
        <f t="shared" si="11"/>
        <v/>
      </c>
      <c r="DG18" s="50" t="str">
        <f t="shared" si="12"/>
        <v/>
      </c>
      <c r="DH18" s="50" t="str">
        <f t="shared" si="13"/>
        <v/>
      </c>
      <c r="DI18" s="50" t="str">
        <f t="shared" si="14"/>
        <v/>
      </c>
      <c r="DJ18" s="50" t="str">
        <f t="shared" si="15"/>
        <v/>
      </c>
      <c r="DK18" s="50" t="str">
        <f t="shared" si="16"/>
        <v/>
      </c>
      <c r="DL18" s="50" t="str">
        <f t="shared" si="28"/>
        <v>Memahami arti dan isi kandungan hadis tentang amal salih</v>
      </c>
      <c r="DM18" s="50" t="str">
        <f t="shared" si="29"/>
        <v>Memahami arti dan isi kandungan Q.S. al-Bayyinah</v>
      </c>
      <c r="DN18" s="51" t="str">
        <f>IF(DL18="","",LOOKUP(MAX($CW18:$DK18),KKM!$C$11:$C$14,KKM!$E$11:$E$14)&amp;" "&amp;QH!DL18&amp;"; "&amp;LOOKUP(MIN(QH!CW18:DK18),KKM!$C$11:$C$14,KKM!$E$11:$E$14)&amp;" "&amp;QH!DM18)</f>
        <v>Memiliki kemampuan yang baik dalam  Memahami arti dan isi kandungan hadis tentang amal salih; Memiliki kemampuan yang baik dalam  Memahami arti dan isi kandungan Q.S. al-Bayyinah</v>
      </c>
      <c r="DP18" s="36" t="str">
        <f t="shared" si="17"/>
        <v/>
      </c>
      <c r="DQ18" s="36" t="str">
        <f t="shared" si="18"/>
        <v/>
      </c>
      <c r="DR18" s="36">
        <f t="shared" si="19"/>
        <v>81</v>
      </c>
      <c r="DS18" s="36">
        <f t="shared" si="20"/>
        <v>95</v>
      </c>
      <c r="DT18" s="36" t="str">
        <f t="shared" si="21"/>
        <v/>
      </c>
      <c r="DU18" s="36" t="str">
        <f t="shared" si="22"/>
        <v/>
      </c>
      <c r="DV18" s="36" t="str">
        <f t="shared" si="23"/>
        <v/>
      </c>
      <c r="DW18" s="36" t="str">
        <f t="shared" si="24"/>
        <v/>
      </c>
      <c r="DX18" s="36" t="str">
        <f t="shared" si="30"/>
        <v/>
      </c>
      <c r="DY18" s="36" t="str">
        <f t="shared" si="31"/>
        <v/>
      </c>
      <c r="DZ18" s="36" t="str">
        <f t="shared" si="32"/>
        <v/>
      </c>
      <c r="EA18" s="36" t="str">
        <f t="shared" si="33"/>
        <v/>
      </c>
      <c r="EB18" s="36" t="str">
        <f t="shared" si="34"/>
        <v/>
      </c>
      <c r="EC18" s="36" t="str">
        <f t="shared" si="35"/>
        <v/>
      </c>
      <c r="ED18" s="36" t="str">
        <f t="shared" si="36"/>
        <v/>
      </c>
      <c r="EE18" s="36" t="str">
        <f t="shared" si="37"/>
        <v>Menghafalkan hadis tentang amal salih</v>
      </c>
      <c r="EF18" s="36" t="str">
        <f t="shared" si="38"/>
        <v>Menghafalkan Q.S. al-Bayyinah</v>
      </c>
      <c r="EG18" s="51" t="str">
        <f>IFERROR(LOOKUP(MAX($DP18:$ED18),KKM!$C$11:$C$14,KKM!$F$11:$F$14),"")&amp;QH!EE18&amp;"; "&amp;IFERROR(LOOKUP(MIN($DP18:$ED18),KKM!$C$11:$C$14,KKM!$F$11:$F$14),"")&amp;QH!EF18</f>
        <v>Sangat terampil dalam Menghafalkan hadis tentang amal salih; Terampil dalam Menghafalkan Q.S. al-Bayyinah</v>
      </c>
    </row>
    <row r="19" spans="1:137" ht="31.5" x14ac:dyDescent="0.25">
      <c r="A19" s="2">
        <v>17</v>
      </c>
      <c r="B19" s="3" t="str">
        <f t="shared" ca="1" si="0"/>
        <v>MUHAMMAD SUKRON</v>
      </c>
      <c r="C19" s="3" t="str">
        <f t="shared" ca="1" si="0"/>
        <v>0073337501</v>
      </c>
      <c r="D19" s="4" t="s">
        <v>261</v>
      </c>
      <c r="E19" s="5">
        <v>92</v>
      </c>
      <c r="F19" s="5"/>
      <c r="G19" s="5"/>
      <c r="H19" s="5"/>
      <c r="I19" s="5"/>
      <c r="J19" s="4" t="s">
        <v>262</v>
      </c>
      <c r="K19" s="5">
        <v>95</v>
      </c>
      <c r="L19" s="5"/>
      <c r="M19" s="5"/>
      <c r="N19" s="5"/>
      <c r="O19" s="5"/>
      <c r="P19" s="4" t="s">
        <v>263</v>
      </c>
      <c r="Q19" s="5"/>
      <c r="R19" s="5"/>
      <c r="S19" s="5"/>
      <c r="T19" s="5">
        <v>86</v>
      </c>
      <c r="U19" s="5"/>
      <c r="V19" s="4" t="s">
        <v>264</v>
      </c>
      <c r="W19" s="5"/>
      <c r="X19" s="5"/>
      <c r="Y19" s="5"/>
      <c r="Z19" s="5">
        <v>85</v>
      </c>
      <c r="AA19" s="5"/>
      <c r="AB19" s="4"/>
      <c r="AC19" s="5"/>
      <c r="AD19" s="5"/>
      <c r="AE19" s="5"/>
      <c r="AF19" s="5"/>
      <c r="AG19" s="5"/>
      <c r="AH19" s="4"/>
      <c r="AI19" s="5"/>
      <c r="AJ19" s="5"/>
      <c r="AK19" s="5"/>
      <c r="AL19" s="5"/>
      <c r="AM19" s="5"/>
      <c r="AN19" s="6"/>
      <c r="AO19" s="5"/>
      <c r="AP19" s="5"/>
      <c r="AQ19" s="5"/>
      <c r="AR19" s="5"/>
      <c r="AS19" s="5"/>
      <c r="AT19" s="4"/>
      <c r="AU19" s="5"/>
      <c r="AV19" s="5"/>
      <c r="AW19" s="5"/>
      <c r="AX19" s="5"/>
      <c r="AY19" s="5"/>
      <c r="AZ19" s="4"/>
      <c r="BA19" s="5"/>
      <c r="BB19" s="5"/>
      <c r="BC19" s="5"/>
      <c r="BD19" s="5"/>
      <c r="BE19" s="5"/>
      <c r="BF19" s="4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5">
        <f t="shared" si="25"/>
        <v>93.5</v>
      </c>
      <c r="CQ19" s="42">
        <f t="shared" si="26"/>
        <v>93.5</v>
      </c>
      <c r="CR19" s="42" t="str">
        <f t="shared" si="26"/>
        <v/>
      </c>
      <c r="CS19" s="42" t="str">
        <f t="shared" si="26"/>
        <v/>
      </c>
      <c r="CT19" s="42">
        <f t="shared" si="26"/>
        <v>85.5</v>
      </c>
      <c r="CU19" s="42" t="str">
        <f t="shared" si="26"/>
        <v/>
      </c>
      <c r="CV19" s="42">
        <f t="shared" si="27"/>
        <v>85.5</v>
      </c>
      <c r="CW19" s="48">
        <f t="shared" si="2"/>
        <v>92</v>
      </c>
      <c r="CX19" s="48">
        <f t="shared" si="3"/>
        <v>95</v>
      </c>
      <c r="CY19" s="49" t="str">
        <f t="shared" si="4"/>
        <v/>
      </c>
      <c r="CZ19" s="49" t="str">
        <f t="shared" si="5"/>
        <v/>
      </c>
      <c r="DA19" s="49" t="str">
        <f t="shared" si="6"/>
        <v/>
      </c>
      <c r="DB19" s="50" t="str">
        <f t="shared" si="7"/>
        <v/>
      </c>
      <c r="DC19" s="50" t="str">
        <f t="shared" si="8"/>
        <v/>
      </c>
      <c r="DD19" s="50" t="str">
        <f t="shared" si="9"/>
        <v/>
      </c>
      <c r="DE19" s="50" t="str">
        <f t="shared" si="10"/>
        <v/>
      </c>
      <c r="DF19" s="50" t="str">
        <f t="shared" si="11"/>
        <v/>
      </c>
      <c r="DG19" s="50" t="str">
        <f t="shared" si="12"/>
        <v/>
      </c>
      <c r="DH19" s="50" t="str">
        <f t="shared" si="13"/>
        <v/>
      </c>
      <c r="DI19" s="50" t="str">
        <f t="shared" si="14"/>
        <v/>
      </c>
      <c r="DJ19" s="50" t="str">
        <f t="shared" si="15"/>
        <v/>
      </c>
      <c r="DK19" s="50" t="str">
        <f t="shared" si="16"/>
        <v/>
      </c>
      <c r="DL19" s="50" t="str">
        <f t="shared" si="28"/>
        <v>Memahami arti dan isi kandungan hadis tentang amal salih</v>
      </c>
      <c r="DM19" s="50" t="str">
        <f t="shared" si="29"/>
        <v>Memahami arti dan isi kandungan Q.S. al-Bayyinah</v>
      </c>
      <c r="DN19" s="51" t="str">
        <f>IF(DL19="","",LOOKUP(MAX($CW19:$DK19),KKM!$C$11:$C$14,KKM!$E$11:$E$14)&amp;" "&amp;QH!DL19&amp;"; "&amp;LOOKUP(MIN(QH!CW19:DK19),KKM!$C$11:$C$14,KKM!$E$11:$E$14)&amp;" "&amp;QH!DM19)</f>
        <v>Memiliki kemampuan yang sangat baik dalam  Memahami arti dan isi kandungan hadis tentang amal salih; Memiliki kemampuan yang sangat baik dalam  Memahami arti dan isi kandungan Q.S. al-Bayyinah</v>
      </c>
      <c r="DP19" s="36" t="str">
        <f t="shared" si="17"/>
        <v/>
      </c>
      <c r="DQ19" s="36" t="str">
        <f t="shared" si="18"/>
        <v/>
      </c>
      <c r="DR19" s="36">
        <f t="shared" si="19"/>
        <v>86</v>
      </c>
      <c r="DS19" s="36">
        <f t="shared" si="20"/>
        <v>85</v>
      </c>
      <c r="DT19" s="36" t="str">
        <f t="shared" si="21"/>
        <v/>
      </c>
      <c r="DU19" s="36" t="str">
        <f t="shared" si="22"/>
        <v/>
      </c>
      <c r="DV19" s="36" t="str">
        <f t="shared" si="23"/>
        <v/>
      </c>
      <c r="DW19" s="36" t="str">
        <f t="shared" si="24"/>
        <v/>
      </c>
      <c r="DX19" s="36" t="str">
        <f t="shared" si="30"/>
        <v/>
      </c>
      <c r="DY19" s="36" t="str">
        <f t="shared" si="31"/>
        <v/>
      </c>
      <c r="DZ19" s="36" t="str">
        <f t="shared" si="32"/>
        <v/>
      </c>
      <c r="EA19" s="36" t="str">
        <f t="shared" si="33"/>
        <v/>
      </c>
      <c r="EB19" s="36" t="str">
        <f t="shared" si="34"/>
        <v/>
      </c>
      <c r="EC19" s="36" t="str">
        <f t="shared" si="35"/>
        <v/>
      </c>
      <c r="ED19" s="36" t="str">
        <f t="shared" si="36"/>
        <v/>
      </c>
      <c r="EE19" s="36" t="str">
        <f t="shared" si="37"/>
        <v>Menghafalkan Q.S. al-Bayyinah</v>
      </c>
      <c r="EF19" s="36" t="str">
        <f t="shared" si="38"/>
        <v>Menghafalkan hadis tentang amal salih</v>
      </c>
      <c r="EG19" s="51" t="str">
        <f>IFERROR(LOOKUP(MAX($DP19:$ED19),KKM!$C$11:$C$14,KKM!$F$11:$F$14),"")&amp;QH!EE19&amp;"; "&amp;IFERROR(LOOKUP(MIN($DP19:$ED19),KKM!$C$11:$C$14,KKM!$F$11:$F$14),"")&amp;QH!EF19</f>
        <v>Terampil dalam Menghafalkan Q.S. al-Bayyinah; Terampil dalam Menghafalkan hadis tentang amal salih</v>
      </c>
    </row>
    <row r="20" spans="1:137" ht="31.5" x14ac:dyDescent="0.25">
      <c r="A20" s="2">
        <v>18</v>
      </c>
      <c r="B20" s="3" t="str">
        <f t="shared" ca="1" si="0"/>
        <v>NADIVA</v>
      </c>
      <c r="C20" s="3" t="str">
        <f t="shared" ca="1" si="0"/>
        <v>0084028635</v>
      </c>
      <c r="D20" s="4" t="s">
        <v>261</v>
      </c>
      <c r="E20" s="5">
        <v>94</v>
      </c>
      <c r="F20" s="5"/>
      <c r="G20" s="5"/>
      <c r="H20" s="5"/>
      <c r="I20" s="5"/>
      <c r="J20" s="4" t="s">
        <v>262</v>
      </c>
      <c r="K20" s="5">
        <v>94</v>
      </c>
      <c r="L20" s="5"/>
      <c r="M20" s="5"/>
      <c r="N20" s="5"/>
      <c r="O20" s="5"/>
      <c r="P20" s="4" t="s">
        <v>263</v>
      </c>
      <c r="Q20" s="5"/>
      <c r="R20" s="5"/>
      <c r="S20" s="5"/>
      <c r="T20" s="5">
        <v>95</v>
      </c>
      <c r="U20" s="5"/>
      <c r="V20" s="4" t="s">
        <v>264</v>
      </c>
      <c r="W20" s="5"/>
      <c r="X20" s="5"/>
      <c r="Y20" s="5"/>
      <c r="Z20" s="5">
        <v>92</v>
      </c>
      <c r="AA20" s="5"/>
      <c r="AB20" s="4"/>
      <c r="AC20" s="5"/>
      <c r="AD20" s="5"/>
      <c r="AE20" s="5"/>
      <c r="AF20" s="5"/>
      <c r="AG20" s="5"/>
      <c r="AH20" s="4"/>
      <c r="AI20" s="5"/>
      <c r="AJ20" s="5"/>
      <c r="AK20" s="5"/>
      <c r="AL20" s="5"/>
      <c r="AM20" s="5"/>
      <c r="AN20" s="6"/>
      <c r="AO20" s="5"/>
      <c r="AP20" s="5"/>
      <c r="AQ20" s="5"/>
      <c r="AR20" s="5"/>
      <c r="AS20" s="5"/>
      <c r="AT20" s="4"/>
      <c r="AU20" s="5"/>
      <c r="AV20" s="5"/>
      <c r="AW20" s="5"/>
      <c r="AX20" s="5"/>
      <c r="AY20" s="5"/>
      <c r="AZ20" s="4"/>
      <c r="BA20" s="5"/>
      <c r="BB20" s="5"/>
      <c r="BC20" s="5"/>
      <c r="BD20" s="5"/>
      <c r="BE20" s="5"/>
      <c r="BF20" s="4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5">
        <f t="shared" si="25"/>
        <v>94</v>
      </c>
      <c r="CQ20" s="42">
        <f t="shared" si="26"/>
        <v>94</v>
      </c>
      <c r="CR20" s="42" t="str">
        <f t="shared" si="26"/>
        <v/>
      </c>
      <c r="CS20" s="42" t="str">
        <f t="shared" si="26"/>
        <v/>
      </c>
      <c r="CT20" s="42">
        <f t="shared" si="26"/>
        <v>93.5</v>
      </c>
      <c r="CU20" s="42" t="str">
        <f t="shared" si="26"/>
        <v/>
      </c>
      <c r="CV20" s="42">
        <f t="shared" si="27"/>
        <v>93.5</v>
      </c>
      <c r="CW20" s="48">
        <f t="shared" si="2"/>
        <v>94</v>
      </c>
      <c r="CX20" s="48">
        <f t="shared" si="3"/>
        <v>94</v>
      </c>
      <c r="CY20" s="49" t="str">
        <f t="shared" si="4"/>
        <v/>
      </c>
      <c r="CZ20" s="49" t="str">
        <f t="shared" si="5"/>
        <v/>
      </c>
      <c r="DA20" s="49" t="str">
        <f t="shared" si="6"/>
        <v/>
      </c>
      <c r="DB20" s="50" t="str">
        <f t="shared" si="7"/>
        <v/>
      </c>
      <c r="DC20" s="50" t="str">
        <f t="shared" si="8"/>
        <v/>
      </c>
      <c r="DD20" s="50" t="str">
        <f t="shared" si="9"/>
        <v/>
      </c>
      <c r="DE20" s="50" t="str">
        <f t="shared" si="10"/>
        <v/>
      </c>
      <c r="DF20" s="50" t="str">
        <f t="shared" si="11"/>
        <v/>
      </c>
      <c r="DG20" s="50" t="str">
        <f t="shared" si="12"/>
        <v/>
      </c>
      <c r="DH20" s="50" t="str">
        <f t="shared" si="13"/>
        <v/>
      </c>
      <c r="DI20" s="50" t="str">
        <f t="shared" si="14"/>
        <v/>
      </c>
      <c r="DJ20" s="50" t="str">
        <f t="shared" si="15"/>
        <v/>
      </c>
      <c r="DK20" s="50" t="str">
        <f t="shared" si="16"/>
        <v/>
      </c>
      <c r="DL20" s="50" t="str">
        <f t="shared" si="28"/>
        <v>Memahami arti dan isi kandungan Q.S. al-Bayyinah</v>
      </c>
      <c r="DM20" s="50" t="str">
        <f t="shared" si="29"/>
        <v>Memahami arti dan isi kandungan Q.S. al-Bayyinah</v>
      </c>
      <c r="DN20" s="51" t="str">
        <f>IF(DL20="","",LOOKUP(MAX($CW20:$DK20),KKM!$C$11:$C$14,KKM!$E$11:$E$14)&amp;" "&amp;QH!DL20&amp;"; "&amp;LOOKUP(MIN(QH!CW20:DK20),KKM!$C$11:$C$14,KKM!$E$11:$E$14)&amp;" "&amp;QH!DM20)</f>
        <v>Memiliki kemampuan yang sangat baik dalam  Memahami arti dan isi kandungan Q.S. al-Bayyinah; Memiliki kemampuan yang sangat baik dalam  Memahami arti dan isi kandungan Q.S. al-Bayyinah</v>
      </c>
      <c r="DP20" s="36" t="str">
        <f t="shared" si="17"/>
        <v/>
      </c>
      <c r="DQ20" s="36" t="str">
        <f t="shared" si="18"/>
        <v/>
      </c>
      <c r="DR20" s="36">
        <f t="shared" si="19"/>
        <v>95</v>
      </c>
      <c r="DS20" s="36">
        <f t="shared" si="20"/>
        <v>92</v>
      </c>
      <c r="DT20" s="36" t="str">
        <f t="shared" si="21"/>
        <v/>
      </c>
      <c r="DU20" s="36" t="str">
        <f t="shared" si="22"/>
        <v/>
      </c>
      <c r="DV20" s="36" t="str">
        <f t="shared" si="23"/>
        <v/>
      </c>
      <c r="DW20" s="36" t="str">
        <f t="shared" si="24"/>
        <v/>
      </c>
      <c r="DX20" s="36" t="str">
        <f t="shared" si="30"/>
        <v/>
      </c>
      <c r="DY20" s="36" t="str">
        <f t="shared" si="31"/>
        <v/>
      </c>
      <c r="DZ20" s="36" t="str">
        <f t="shared" si="32"/>
        <v/>
      </c>
      <c r="EA20" s="36" t="str">
        <f t="shared" si="33"/>
        <v/>
      </c>
      <c r="EB20" s="36" t="str">
        <f t="shared" si="34"/>
        <v/>
      </c>
      <c r="EC20" s="36" t="str">
        <f t="shared" si="35"/>
        <v/>
      </c>
      <c r="ED20" s="36" t="str">
        <f t="shared" si="36"/>
        <v/>
      </c>
      <c r="EE20" s="36" t="str">
        <f t="shared" si="37"/>
        <v>Menghafalkan Q.S. al-Bayyinah</v>
      </c>
      <c r="EF20" s="36" t="str">
        <f t="shared" si="38"/>
        <v>Menghafalkan hadis tentang amal salih</v>
      </c>
      <c r="EG20" s="51" t="str">
        <f>IFERROR(LOOKUP(MAX($DP20:$ED20),KKM!$C$11:$C$14,KKM!$F$11:$F$14),"")&amp;QH!EE20&amp;"; "&amp;IFERROR(LOOKUP(MIN($DP20:$ED20),KKM!$C$11:$C$14,KKM!$F$11:$F$14),"")&amp;QH!EF20</f>
        <v>Sangat terampil dalam Menghafalkan Q.S. al-Bayyinah; Sangat terampil dalam Menghafalkan hadis tentang amal salih</v>
      </c>
    </row>
    <row r="21" spans="1:137" ht="31.5" x14ac:dyDescent="0.25">
      <c r="A21" s="2">
        <v>19</v>
      </c>
      <c r="B21" s="3" t="str">
        <f t="shared" ca="1" si="0"/>
        <v>NURAINI</v>
      </c>
      <c r="C21" s="3" t="str">
        <f t="shared" ca="1" si="0"/>
        <v>0071301693</v>
      </c>
      <c r="D21" s="4" t="s">
        <v>261</v>
      </c>
      <c r="E21" s="5">
        <v>87</v>
      </c>
      <c r="F21" s="5"/>
      <c r="G21" s="5"/>
      <c r="H21" s="5"/>
      <c r="I21" s="5"/>
      <c r="J21" s="4" t="s">
        <v>262</v>
      </c>
      <c r="K21" s="5">
        <v>95</v>
      </c>
      <c r="L21" s="5"/>
      <c r="M21" s="5"/>
      <c r="N21" s="5"/>
      <c r="O21" s="5"/>
      <c r="P21" s="4" t="s">
        <v>263</v>
      </c>
      <c r="Q21" s="5"/>
      <c r="R21" s="5"/>
      <c r="S21" s="5"/>
      <c r="T21" s="5">
        <v>80</v>
      </c>
      <c r="U21" s="5"/>
      <c r="V21" s="4" t="s">
        <v>264</v>
      </c>
      <c r="W21" s="5"/>
      <c r="X21" s="5"/>
      <c r="Y21" s="5"/>
      <c r="Z21" s="5">
        <v>84</v>
      </c>
      <c r="AA21" s="5"/>
      <c r="AB21" s="4"/>
      <c r="AC21" s="5"/>
      <c r="AD21" s="5"/>
      <c r="AE21" s="5"/>
      <c r="AF21" s="5"/>
      <c r="AG21" s="5"/>
      <c r="AH21" s="4"/>
      <c r="AI21" s="5"/>
      <c r="AJ21" s="5"/>
      <c r="AK21" s="5"/>
      <c r="AL21" s="5"/>
      <c r="AM21" s="5"/>
      <c r="AN21" s="6"/>
      <c r="AO21" s="5"/>
      <c r="AP21" s="5"/>
      <c r="AQ21" s="5"/>
      <c r="AR21" s="5"/>
      <c r="AS21" s="5"/>
      <c r="AT21" s="4"/>
      <c r="AU21" s="5"/>
      <c r="AV21" s="5"/>
      <c r="AW21" s="5"/>
      <c r="AX21" s="5"/>
      <c r="AY21" s="5"/>
      <c r="AZ21" s="4"/>
      <c r="BA21" s="5"/>
      <c r="BB21" s="5"/>
      <c r="BC21" s="5"/>
      <c r="BD21" s="5"/>
      <c r="BE21" s="5"/>
      <c r="BF21" s="4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5">
        <f t="shared" si="25"/>
        <v>91</v>
      </c>
      <c r="CQ21" s="42">
        <f t="shared" si="26"/>
        <v>91</v>
      </c>
      <c r="CR21" s="42" t="str">
        <f t="shared" si="26"/>
        <v/>
      </c>
      <c r="CS21" s="42" t="str">
        <f t="shared" si="26"/>
        <v/>
      </c>
      <c r="CT21" s="42">
        <f t="shared" si="26"/>
        <v>82</v>
      </c>
      <c r="CU21" s="42" t="str">
        <f t="shared" si="26"/>
        <v/>
      </c>
      <c r="CV21" s="42">
        <f t="shared" si="27"/>
        <v>82</v>
      </c>
      <c r="CW21" s="48">
        <f t="shared" si="2"/>
        <v>87</v>
      </c>
      <c r="CX21" s="48">
        <f t="shared" si="3"/>
        <v>95</v>
      </c>
      <c r="CY21" s="49" t="str">
        <f t="shared" si="4"/>
        <v/>
      </c>
      <c r="CZ21" s="49" t="str">
        <f t="shared" si="5"/>
        <v/>
      </c>
      <c r="DA21" s="49" t="str">
        <f t="shared" si="6"/>
        <v/>
      </c>
      <c r="DB21" s="50" t="str">
        <f t="shared" si="7"/>
        <v/>
      </c>
      <c r="DC21" s="50" t="str">
        <f t="shared" si="8"/>
        <v/>
      </c>
      <c r="DD21" s="50" t="str">
        <f t="shared" si="9"/>
        <v/>
      </c>
      <c r="DE21" s="50" t="str">
        <f t="shared" si="10"/>
        <v/>
      </c>
      <c r="DF21" s="50" t="str">
        <f t="shared" si="11"/>
        <v/>
      </c>
      <c r="DG21" s="50" t="str">
        <f t="shared" si="12"/>
        <v/>
      </c>
      <c r="DH21" s="50" t="str">
        <f t="shared" si="13"/>
        <v/>
      </c>
      <c r="DI21" s="50" t="str">
        <f t="shared" si="14"/>
        <v/>
      </c>
      <c r="DJ21" s="50" t="str">
        <f t="shared" si="15"/>
        <v/>
      </c>
      <c r="DK21" s="50" t="str">
        <f t="shared" si="16"/>
        <v/>
      </c>
      <c r="DL21" s="50" t="str">
        <f t="shared" si="28"/>
        <v>Memahami arti dan isi kandungan hadis tentang amal salih</v>
      </c>
      <c r="DM21" s="50" t="str">
        <f t="shared" si="29"/>
        <v>Memahami arti dan isi kandungan Q.S. al-Bayyinah</v>
      </c>
      <c r="DN21" s="51" t="str">
        <f>IF(DL21="","",LOOKUP(MAX($CW21:$DK21),KKM!$C$11:$C$14,KKM!$E$11:$E$14)&amp;" "&amp;QH!DL21&amp;"; "&amp;LOOKUP(MIN(QH!CW21:DK21),KKM!$C$11:$C$14,KKM!$E$11:$E$14)&amp;" "&amp;QH!DM21)</f>
        <v>Memiliki kemampuan yang sangat baik dalam  Memahami arti dan isi kandungan hadis tentang amal salih; Memiliki kemampuan yang baik dalam  Memahami arti dan isi kandungan Q.S. al-Bayyinah</v>
      </c>
      <c r="DP21" s="36" t="str">
        <f t="shared" si="17"/>
        <v/>
      </c>
      <c r="DQ21" s="36" t="str">
        <f t="shared" si="18"/>
        <v/>
      </c>
      <c r="DR21" s="36">
        <f t="shared" si="19"/>
        <v>80</v>
      </c>
      <c r="DS21" s="36">
        <f t="shared" si="20"/>
        <v>84</v>
      </c>
      <c r="DT21" s="36" t="str">
        <f t="shared" si="21"/>
        <v/>
      </c>
      <c r="DU21" s="36" t="str">
        <f t="shared" si="22"/>
        <v/>
      </c>
      <c r="DV21" s="36" t="str">
        <f t="shared" si="23"/>
        <v/>
      </c>
      <c r="DW21" s="36" t="str">
        <f t="shared" si="24"/>
        <v/>
      </c>
      <c r="DX21" s="36" t="str">
        <f t="shared" si="30"/>
        <v/>
      </c>
      <c r="DY21" s="36" t="str">
        <f t="shared" si="31"/>
        <v/>
      </c>
      <c r="DZ21" s="36" t="str">
        <f t="shared" si="32"/>
        <v/>
      </c>
      <c r="EA21" s="36" t="str">
        <f t="shared" si="33"/>
        <v/>
      </c>
      <c r="EB21" s="36" t="str">
        <f t="shared" si="34"/>
        <v/>
      </c>
      <c r="EC21" s="36" t="str">
        <f t="shared" si="35"/>
        <v/>
      </c>
      <c r="ED21" s="36" t="str">
        <f t="shared" si="36"/>
        <v/>
      </c>
      <c r="EE21" s="36" t="str">
        <f t="shared" si="37"/>
        <v>Menghafalkan hadis tentang amal salih</v>
      </c>
      <c r="EF21" s="36" t="str">
        <f t="shared" si="38"/>
        <v>Menghafalkan Q.S. al-Bayyinah</v>
      </c>
      <c r="EG21" s="51" t="str">
        <f>IFERROR(LOOKUP(MAX($DP21:$ED21),KKM!$C$11:$C$14,KKM!$F$11:$F$14),"")&amp;QH!EE21&amp;"; "&amp;IFERROR(LOOKUP(MIN($DP21:$ED21),KKM!$C$11:$C$14,KKM!$F$11:$F$14),"")&amp;QH!EF21</f>
        <v>Terampil dalam Menghafalkan hadis tentang amal salih; Terampil dalam Menghafalkan Q.S. al-Bayyinah</v>
      </c>
    </row>
    <row r="22" spans="1:137" ht="31.5" x14ac:dyDescent="0.25">
      <c r="A22" s="2">
        <v>20</v>
      </c>
      <c r="B22" s="3" t="str">
        <f t="shared" ca="1" si="0"/>
        <v>NURUL KAMILA</v>
      </c>
      <c r="C22" s="3" t="str">
        <f t="shared" ca="1" si="0"/>
        <v>0086950510</v>
      </c>
      <c r="D22" s="4" t="s">
        <v>261</v>
      </c>
      <c r="E22" s="5">
        <v>95</v>
      </c>
      <c r="F22" s="5"/>
      <c r="G22" s="5"/>
      <c r="H22" s="5"/>
      <c r="I22" s="5"/>
      <c r="J22" s="4" t="s">
        <v>262</v>
      </c>
      <c r="K22" s="5">
        <v>88</v>
      </c>
      <c r="L22" s="5"/>
      <c r="M22" s="5"/>
      <c r="N22" s="5"/>
      <c r="O22" s="5"/>
      <c r="P22" s="4" t="s">
        <v>263</v>
      </c>
      <c r="Q22" s="5"/>
      <c r="R22" s="5"/>
      <c r="S22" s="5"/>
      <c r="T22" s="5">
        <v>83</v>
      </c>
      <c r="U22" s="5"/>
      <c r="V22" s="4" t="s">
        <v>264</v>
      </c>
      <c r="W22" s="5"/>
      <c r="X22" s="5"/>
      <c r="Y22" s="5"/>
      <c r="Z22" s="5">
        <v>85</v>
      </c>
      <c r="AA22" s="5"/>
      <c r="AB22" s="4"/>
      <c r="AC22" s="5"/>
      <c r="AD22" s="5"/>
      <c r="AE22" s="5"/>
      <c r="AF22" s="5"/>
      <c r="AG22" s="5"/>
      <c r="AH22" s="4"/>
      <c r="AI22" s="5"/>
      <c r="AJ22" s="5"/>
      <c r="AK22" s="5"/>
      <c r="AL22" s="5"/>
      <c r="AM22" s="5"/>
      <c r="AN22" s="6"/>
      <c r="AO22" s="5"/>
      <c r="AP22" s="5"/>
      <c r="AQ22" s="5"/>
      <c r="AR22" s="5"/>
      <c r="AS22" s="5"/>
      <c r="AT22" s="4"/>
      <c r="AU22" s="5"/>
      <c r="AV22" s="5"/>
      <c r="AW22" s="5"/>
      <c r="AX22" s="5"/>
      <c r="AY22" s="5"/>
      <c r="AZ22" s="4"/>
      <c r="BA22" s="5"/>
      <c r="BB22" s="5"/>
      <c r="BC22" s="5"/>
      <c r="BD22" s="5"/>
      <c r="BE22" s="5"/>
      <c r="BF22" s="4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5">
        <f t="shared" si="25"/>
        <v>91.5</v>
      </c>
      <c r="CQ22" s="42">
        <f t="shared" si="26"/>
        <v>91.5</v>
      </c>
      <c r="CR22" s="42" t="str">
        <f t="shared" si="26"/>
        <v/>
      </c>
      <c r="CS22" s="42" t="str">
        <f t="shared" si="26"/>
        <v/>
      </c>
      <c r="CT22" s="42">
        <f t="shared" si="26"/>
        <v>84</v>
      </c>
      <c r="CU22" s="42" t="str">
        <f t="shared" si="26"/>
        <v/>
      </c>
      <c r="CV22" s="42">
        <f t="shared" si="27"/>
        <v>84</v>
      </c>
      <c r="CW22" s="48">
        <f t="shared" si="2"/>
        <v>95</v>
      </c>
      <c r="CX22" s="48">
        <f t="shared" si="3"/>
        <v>88</v>
      </c>
      <c r="CY22" s="49" t="str">
        <f t="shared" si="4"/>
        <v/>
      </c>
      <c r="CZ22" s="49" t="str">
        <f t="shared" si="5"/>
        <v/>
      </c>
      <c r="DA22" s="49" t="str">
        <f t="shared" si="6"/>
        <v/>
      </c>
      <c r="DB22" s="50" t="str">
        <f t="shared" si="7"/>
        <v/>
      </c>
      <c r="DC22" s="50" t="str">
        <f t="shared" si="8"/>
        <v/>
      </c>
      <c r="DD22" s="50" t="str">
        <f t="shared" si="9"/>
        <v/>
      </c>
      <c r="DE22" s="50" t="str">
        <f t="shared" si="10"/>
        <v/>
      </c>
      <c r="DF22" s="50" t="str">
        <f t="shared" si="11"/>
        <v/>
      </c>
      <c r="DG22" s="50" t="str">
        <f t="shared" si="12"/>
        <v/>
      </c>
      <c r="DH22" s="50" t="str">
        <f t="shared" si="13"/>
        <v/>
      </c>
      <c r="DI22" s="50" t="str">
        <f t="shared" si="14"/>
        <v/>
      </c>
      <c r="DJ22" s="50" t="str">
        <f t="shared" si="15"/>
        <v/>
      </c>
      <c r="DK22" s="50" t="str">
        <f t="shared" si="16"/>
        <v/>
      </c>
      <c r="DL22" s="50" t="str">
        <f t="shared" si="28"/>
        <v>Memahami arti dan isi kandungan Q.S. al-Bayyinah</v>
      </c>
      <c r="DM22" s="50" t="str">
        <f t="shared" si="29"/>
        <v>Memahami arti dan isi kandungan hadis tentang amal salih</v>
      </c>
      <c r="DN22" s="51" t="str">
        <f>IF(DL22="","",LOOKUP(MAX($CW22:$DK22),KKM!$C$11:$C$14,KKM!$E$11:$E$14)&amp;" "&amp;QH!DL22&amp;"; "&amp;LOOKUP(MIN(QH!CW22:DK22),KKM!$C$11:$C$14,KKM!$E$11:$E$14)&amp;" "&amp;QH!DM22)</f>
        <v>Memiliki kemampuan yang sangat baik dalam  Memahami arti dan isi kandungan Q.S. al-Bayyinah; Memiliki kemampuan yang baik dalam  Memahami arti dan isi kandungan hadis tentang amal salih</v>
      </c>
      <c r="DP22" s="36" t="str">
        <f t="shared" si="17"/>
        <v/>
      </c>
      <c r="DQ22" s="36" t="str">
        <f t="shared" si="18"/>
        <v/>
      </c>
      <c r="DR22" s="36">
        <f t="shared" si="19"/>
        <v>83</v>
      </c>
      <c r="DS22" s="36">
        <f t="shared" si="20"/>
        <v>85</v>
      </c>
      <c r="DT22" s="36" t="str">
        <f t="shared" si="21"/>
        <v/>
      </c>
      <c r="DU22" s="36" t="str">
        <f t="shared" si="22"/>
        <v/>
      </c>
      <c r="DV22" s="36" t="str">
        <f t="shared" si="23"/>
        <v/>
      </c>
      <c r="DW22" s="36" t="str">
        <f t="shared" si="24"/>
        <v/>
      </c>
      <c r="DX22" s="36" t="str">
        <f t="shared" si="30"/>
        <v/>
      </c>
      <c r="DY22" s="36" t="str">
        <f t="shared" si="31"/>
        <v/>
      </c>
      <c r="DZ22" s="36" t="str">
        <f t="shared" si="32"/>
        <v/>
      </c>
      <c r="EA22" s="36" t="str">
        <f t="shared" si="33"/>
        <v/>
      </c>
      <c r="EB22" s="36" t="str">
        <f t="shared" si="34"/>
        <v/>
      </c>
      <c r="EC22" s="36" t="str">
        <f t="shared" si="35"/>
        <v/>
      </c>
      <c r="ED22" s="36" t="str">
        <f t="shared" si="36"/>
        <v/>
      </c>
      <c r="EE22" s="36" t="str">
        <f t="shared" si="37"/>
        <v>Menghafalkan hadis tentang amal salih</v>
      </c>
      <c r="EF22" s="36" t="str">
        <f t="shared" si="38"/>
        <v>Menghafalkan Q.S. al-Bayyinah</v>
      </c>
      <c r="EG22" s="51" t="str">
        <f>IFERROR(LOOKUP(MAX($DP22:$ED22),KKM!$C$11:$C$14,KKM!$F$11:$F$14),"")&amp;QH!EE22&amp;"; "&amp;IFERROR(LOOKUP(MIN($DP22:$ED22),KKM!$C$11:$C$14,KKM!$F$11:$F$14),"")&amp;QH!EF22</f>
        <v>Terampil dalam Menghafalkan hadis tentang amal salih; Terampil dalam Menghafalkan Q.S. al-Bayyinah</v>
      </c>
    </row>
    <row r="23" spans="1:137" ht="31.5" x14ac:dyDescent="0.25">
      <c r="A23" s="2">
        <v>21</v>
      </c>
      <c r="B23" s="3" t="str">
        <f t="shared" ca="1" si="0"/>
        <v>NURUL NATASYA</v>
      </c>
      <c r="C23" s="3" t="str">
        <f t="shared" ca="1" si="0"/>
        <v>0093001597</v>
      </c>
      <c r="D23" s="4" t="s">
        <v>261</v>
      </c>
      <c r="E23" s="5">
        <v>95</v>
      </c>
      <c r="F23" s="5"/>
      <c r="G23" s="5"/>
      <c r="H23" s="5"/>
      <c r="I23" s="5"/>
      <c r="J23" s="4" t="s">
        <v>262</v>
      </c>
      <c r="K23" s="5">
        <v>94</v>
      </c>
      <c r="L23" s="5"/>
      <c r="M23" s="5"/>
      <c r="N23" s="5"/>
      <c r="O23" s="5"/>
      <c r="P23" s="4" t="s">
        <v>263</v>
      </c>
      <c r="Q23" s="5"/>
      <c r="R23" s="5"/>
      <c r="S23" s="5"/>
      <c r="T23" s="5">
        <v>94</v>
      </c>
      <c r="U23" s="5"/>
      <c r="V23" s="4" t="s">
        <v>264</v>
      </c>
      <c r="W23" s="5"/>
      <c r="X23" s="5"/>
      <c r="Y23" s="5"/>
      <c r="Z23" s="5">
        <v>95</v>
      </c>
      <c r="AA23" s="5"/>
      <c r="AB23" s="4"/>
      <c r="AC23" s="5"/>
      <c r="AD23" s="5"/>
      <c r="AE23" s="5"/>
      <c r="AF23" s="5"/>
      <c r="AG23" s="5"/>
      <c r="AH23" s="4"/>
      <c r="AI23" s="5"/>
      <c r="AJ23" s="5"/>
      <c r="AK23" s="5"/>
      <c r="AL23" s="5"/>
      <c r="AM23" s="5"/>
      <c r="AN23" s="6"/>
      <c r="AO23" s="5"/>
      <c r="AP23" s="5"/>
      <c r="AQ23" s="5"/>
      <c r="AR23" s="5"/>
      <c r="AS23" s="5"/>
      <c r="AT23" s="4"/>
      <c r="AU23" s="5"/>
      <c r="AV23" s="5"/>
      <c r="AW23" s="5"/>
      <c r="AX23" s="5"/>
      <c r="AY23" s="5"/>
      <c r="AZ23" s="4"/>
      <c r="BA23" s="5"/>
      <c r="BB23" s="5"/>
      <c r="BC23" s="5"/>
      <c r="BD23" s="5"/>
      <c r="BE23" s="5"/>
      <c r="BF23" s="4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5">
        <f t="shared" si="25"/>
        <v>94.5</v>
      </c>
      <c r="CQ23" s="42">
        <f t="shared" si="26"/>
        <v>94.5</v>
      </c>
      <c r="CR23" s="42" t="str">
        <f t="shared" si="26"/>
        <v/>
      </c>
      <c r="CS23" s="42" t="str">
        <f t="shared" si="26"/>
        <v/>
      </c>
      <c r="CT23" s="42">
        <f t="shared" si="26"/>
        <v>94.5</v>
      </c>
      <c r="CU23" s="42" t="str">
        <f t="shared" si="26"/>
        <v/>
      </c>
      <c r="CV23" s="42">
        <f t="shared" si="27"/>
        <v>94.5</v>
      </c>
      <c r="CW23" s="48">
        <f t="shared" si="2"/>
        <v>95</v>
      </c>
      <c r="CX23" s="48">
        <f t="shared" si="3"/>
        <v>94</v>
      </c>
      <c r="CY23" s="49" t="str">
        <f t="shared" si="4"/>
        <v/>
      </c>
      <c r="CZ23" s="49" t="str">
        <f t="shared" si="5"/>
        <v/>
      </c>
      <c r="DA23" s="49" t="str">
        <f t="shared" si="6"/>
        <v/>
      </c>
      <c r="DB23" s="50" t="str">
        <f t="shared" si="7"/>
        <v/>
      </c>
      <c r="DC23" s="50" t="str">
        <f t="shared" si="8"/>
        <v/>
      </c>
      <c r="DD23" s="50" t="str">
        <f t="shared" si="9"/>
        <v/>
      </c>
      <c r="DE23" s="50" t="str">
        <f t="shared" si="10"/>
        <v/>
      </c>
      <c r="DF23" s="50" t="str">
        <f t="shared" si="11"/>
        <v/>
      </c>
      <c r="DG23" s="50" t="str">
        <f t="shared" si="12"/>
        <v/>
      </c>
      <c r="DH23" s="50" t="str">
        <f t="shared" si="13"/>
        <v/>
      </c>
      <c r="DI23" s="50" t="str">
        <f t="shared" si="14"/>
        <v/>
      </c>
      <c r="DJ23" s="50" t="str">
        <f t="shared" si="15"/>
        <v/>
      </c>
      <c r="DK23" s="50" t="str">
        <f t="shared" si="16"/>
        <v/>
      </c>
      <c r="DL23" s="50" t="str">
        <f t="shared" si="28"/>
        <v>Memahami arti dan isi kandungan Q.S. al-Bayyinah</v>
      </c>
      <c r="DM23" s="50" t="str">
        <f t="shared" si="29"/>
        <v>Memahami arti dan isi kandungan hadis tentang amal salih</v>
      </c>
      <c r="DN23" s="51" t="str">
        <f>IF(DL23="","",LOOKUP(MAX($CW23:$DK23),KKM!$C$11:$C$14,KKM!$E$11:$E$14)&amp;" "&amp;QH!DL23&amp;"; "&amp;LOOKUP(MIN(QH!CW23:DK23),KKM!$C$11:$C$14,KKM!$E$11:$E$14)&amp;" "&amp;QH!DM23)</f>
        <v>Memiliki kemampuan yang sangat baik dalam  Memahami arti dan isi kandungan Q.S. al-Bayyinah; Memiliki kemampuan yang sangat baik dalam  Memahami arti dan isi kandungan hadis tentang amal salih</v>
      </c>
      <c r="DP23" s="36" t="str">
        <f t="shared" si="17"/>
        <v/>
      </c>
      <c r="DQ23" s="36" t="str">
        <f t="shared" si="18"/>
        <v/>
      </c>
      <c r="DR23" s="36">
        <f t="shared" si="19"/>
        <v>94</v>
      </c>
      <c r="DS23" s="36">
        <f t="shared" si="20"/>
        <v>95</v>
      </c>
      <c r="DT23" s="36" t="str">
        <f t="shared" si="21"/>
        <v/>
      </c>
      <c r="DU23" s="36" t="str">
        <f t="shared" si="22"/>
        <v/>
      </c>
      <c r="DV23" s="36" t="str">
        <f t="shared" si="23"/>
        <v/>
      </c>
      <c r="DW23" s="36" t="str">
        <f t="shared" si="24"/>
        <v/>
      </c>
      <c r="DX23" s="36" t="str">
        <f t="shared" si="30"/>
        <v/>
      </c>
      <c r="DY23" s="36" t="str">
        <f t="shared" si="31"/>
        <v/>
      </c>
      <c r="DZ23" s="36" t="str">
        <f t="shared" si="32"/>
        <v/>
      </c>
      <c r="EA23" s="36" t="str">
        <f t="shared" si="33"/>
        <v/>
      </c>
      <c r="EB23" s="36" t="str">
        <f t="shared" si="34"/>
        <v/>
      </c>
      <c r="EC23" s="36" t="str">
        <f t="shared" si="35"/>
        <v/>
      </c>
      <c r="ED23" s="36" t="str">
        <f t="shared" si="36"/>
        <v/>
      </c>
      <c r="EE23" s="36" t="str">
        <f t="shared" si="37"/>
        <v>Menghafalkan hadis tentang amal salih</v>
      </c>
      <c r="EF23" s="36" t="str">
        <f t="shared" si="38"/>
        <v>Menghafalkan Q.S. al-Bayyinah</v>
      </c>
      <c r="EG23" s="51" t="str">
        <f>IFERROR(LOOKUP(MAX($DP23:$ED23),KKM!$C$11:$C$14,KKM!$F$11:$F$14),"")&amp;QH!EE23&amp;"; "&amp;IFERROR(LOOKUP(MIN($DP23:$ED23),KKM!$C$11:$C$14,KKM!$F$11:$F$14),"")&amp;QH!EF23</f>
        <v>Sangat terampil dalam Menghafalkan hadis tentang amal salih; Sangat terampil dalam Menghafalkan Q.S. al-Bayyinah</v>
      </c>
    </row>
    <row r="24" spans="1:137" ht="31.5" x14ac:dyDescent="0.25">
      <c r="A24" s="2">
        <v>22</v>
      </c>
      <c r="B24" s="3" t="str">
        <f t="shared" ca="1" si="0"/>
        <v>RONI ANDIKA</v>
      </c>
      <c r="C24" s="3" t="str">
        <f t="shared" ca="1" si="0"/>
        <v>0083565802</v>
      </c>
      <c r="D24" s="4" t="s">
        <v>261</v>
      </c>
      <c r="E24" s="5">
        <v>94</v>
      </c>
      <c r="F24" s="5"/>
      <c r="G24" s="5"/>
      <c r="H24" s="5"/>
      <c r="I24" s="5"/>
      <c r="J24" s="4" t="s">
        <v>262</v>
      </c>
      <c r="K24" s="5">
        <v>94</v>
      </c>
      <c r="L24" s="5"/>
      <c r="M24" s="5"/>
      <c r="N24" s="5"/>
      <c r="O24" s="5"/>
      <c r="P24" s="4" t="s">
        <v>263</v>
      </c>
      <c r="Q24" s="5"/>
      <c r="R24" s="5"/>
      <c r="S24" s="5"/>
      <c r="T24" s="5">
        <v>88</v>
      </c>
      <c r="U24" s="5"/>
      <c r="V24" s="4" t="s">
        <v>264</v>
      </c>
      <c r="W24" s="5"/>
      <c r="X24" s="5"/>
      <c r="Y24" s="5"/>
      <c r="Z24" s="5">
        <v>93</v>
      </c>
      <c r="AA24" s="5"/>
      <c r="AB24" s="4"/>
      <c r="AC24" s="5"/>
      <c r="AD24" s="5"/>
      <c r="AE24" s="5"/>
      <c r="AF24" s="5"/>
      <c r="AG24" s="5"/>
      <c r="AH24" s="4"/>
      <c r="AI24" s="5"/>
      <c r="AJ24" s="5"/>
      <c r="AK24" s="5"/>
      <c r="AL24" s="5"/>
      <c r="AM24" s="5"/>
      <c r="AN24" s="6"/>
      <c r="AO24" s="5"/>
      <c r="AP24" s="5"/>
      <c r="AQ24" s="5"/>
      <c r="AR24" s="5"/>
      <c r="AS24" s="5"/>
      <c r="AT24" s="4"/>
      <c r="AU24" s="5"/>
      <c r="AV24" s="5"/>
      <c r="AW24" s="5"/>
      <c r="AX24" s="5"/>
      <c r="AY24" s="5"/>
      <c r="AZ24" s="4"/>
      <c r="BA24" s="5"/>
      <c r="BB24" s="5"/>
      <c r="BC24" s="5"/>
      <c r="BD24" s="5"/>
      <c r="BE24" s="5"/>
      <c r="BF24" s="4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5">
        <f t="shared" si="25"/>
        <v>94</v>
      </c>
      <c r="CQ24" s="42">
        <f t="shared" si="26"/>
        <v>94</v>
      </c>
      <c r="CR24" s="42" t="str">
        <f t="shared" si="26"/>
        <v/>
      </c>
      <c r="CS24" s="42" t="str">
        <f t="shared" si="26"/>
        <v/>
      </c>
      <c r="CT24" s="42">
        <f t="shared" si="26"/>
        <v>90.5</v>
      </c>
      <c r="CU24" s="42" t="str">
        <f t="shared" si="26"/>
        <v/>
      </c>
      <c r="CV24" s="42">
        <f t="shared" si="27"/>
        <v>90.5</v>
      </c>
      <c r="CW24" s="48">
        <f t="shared" si="2"/>
        <v>94</v>
      </c>
      <c r="CX24" s="48">
        <f t="shared" si="3"/>
        <v>94</v>
      </c>
      <c r="CY24" s="49" t="str">
        <f t="shared" si="4"/>
        <v/>
      </c>
      <c r="CZ24" s="49" t="str">
        <f t="shared" si="5"/>
        <v/>
      </c>
      <c r="DA24" s="49" t="str">
        <f t="shared" si="6"/>
        <v/>
      </c>
      <c r="DB24" s="50" t="str">
        <f t="shared" si="7"/>
        <v/>
      </c>
      <c r="DC24" s="50" t="str">
        <f t="shared" si="8"/>
        <v/>
      </c>
      <c r="DD24" s="50" t="str">
        <f t="shared" si="9"/>
        <v/>
      </c>
      <c r="DE24" s="50" t="str">
        <f t="shared" si="10"/>
        <v/>
      </c>
      <c r="DF24" s="50" t="str">
        <f t="shared" si="11"/>
        <v/>
      </c>
      <c r="DG24" s="50" t="str">
        <f t="shared" si="12"/>
        <v/>
      </c>
      <c r="DH24" s="50" t="str">
        <f t="shared" si="13"/>
        <v/>
      </c>
      <c r="DI24" s="50" t="str">
        <f t="shared" si="14"/>
        <v/>
      </c>
      <c r="DJ24" s="50" t="str">
        <f t="shared" si="15"/>
        <v/>
      </c>
      <c r="DK24" s="50" t="str">
        <f t="shared" si="16"/>
        <v/>
      </c>
      <c r="DL24" s="50" t="str">
        <f t="shared" si="28"/>
        <v>Memahami arti dan isi kandungan Q.S. al-Bayyinah</v>
      </c>
      <c r="DM24" s="50" t="str">
        <f t="shared" si="29"/>
        <v>Memahami arti dan isi kandungan Q.S. al-Bayyinah</v>
      </c>
      <c r="DN24" s="51" t="str">
        <f>IF(DL24="","",LOOKUP(MAX($CW24:$DK24),KKM!$C$11:$C$14,KKM!$E$11:$E$14)&amp;" "&amp;QH!DL24&amp;"; "&amp;LOOKUP(MIN(QH!CW24:DK24),KKM!$C$11:$C$14,KKM!$E$11:$E$14)&amp;" "&amp;QH!DM24)</f>
        <v>Memiliki kemampuan yang sangat baik dalam  Memahami arti dan isi kandungan Q.S. al-Bayyinah; Memiliki kemampuan yang sangat baik dalam  Memahami arti dan isi kandungan Q.S. al-Bayyinah</v>
      </c>
      <c r="DP24" s="36" t="str">
        <f t="shared" si="17"/>
        <v/>
      </c>
      <c r="DQ24" s="36" t="str">
        <f t="shared" si="18"/>
        <v/>
      </c>
      <c r="DR24" s="36">
        <f t="shared" si="19"/>
        <v>88</v>
      </c>
      <c r="DS24" s="36">
        <f t="shared" si="20"/>
        <v>93</v>
      </c>
      <c r="DT24" s="36" t="str">
        <f t="shared" si="21"/>
        <v/>
      </c>
      <c r="DU24" s="36" t="str">
        <f t="shared" si="22"/>
        <v/>
      </c>
      <c r="DV24" s="36" t="str">
        <f t="shared" si="23"/>
        <v/>
      </c>
      <c r="DW24" s="36" t="str">
        <f t="shared" si="24"/>
        <v/>
      </c>
      <c r="DX24" s="36" t="str">
        <f t="shared" si="30"/>
        <v/>
      </c>
      <c r="DY24" s="36" t="str">
        <f t="shared" si="31"/>
        <v/>
      </c>
      <c r="DZ24" s="36" t="str">
        <f t="shared" si="32"/>
        <v/>
      </c>
      <c r="EA24" s="36" t="str">
        <f t="shared" si="33"/>
        <v/>
      </c>
      <c r="EB24" s="36" t="str">
        <f t="shared" si="34"/>
        <v/>
      </c>
      <c r="EC24" s="36" t="str">
        <f t="shared" si="35"/>
        <v/>
      </c>
      <c r="ED24" s="36" t="str">
        <f t="shared" si="36"/>
        <v/>
      </c>
      <c r="EE24" s="36" t="str">
        <f t="shared" si="37"/>
        <v>Menghafalkan hadis tentang amal salih</v>
      </c>
      <c r="EF24" s="36" t="str">
        <f t="shared" si="38"/>
        <v>Menghafalkan Q.S. al-Bayyinah</v>
      </c>
      <c r="EG24" s="51" t="str">
        <f>IFERROR(LOOKUP(MAX($DP24:$ED24),KKM!$C$11:$C$14,KKM!$F$11:$F$14),"")&amp;QH!EE24&amp;"; "&amp;IFERROR(LOOKUP(MIN($DP24:$ED24),KKM!$C$11:$C$14,KKM!$F$11:$F$14),"")&amp;QH!EF24</f>
        <v>Sangat terampil dalam Menghafalkan hadis tentang amal salih; Terampil dalam Menghafalkan Q.S. al-Bayyinah</v>
      </c>
    </row>
    <row r="25" spans="1:137" ht="31.5" x14ac:dyDescent="0.25">
      <c r="A25" s="2">
        <v>23</v>
      </c>
      <c r="B25" s="3" t="str">
        <f t="shared" ca="1" si="0"/>
        <v>SAIDUL SYA'BAN</v>
      </c>
      <c r="C25" s="3" t="str">
        <f t="shared" ca="1" si="0"/>
        <v>0074839126</v>
      </c>
      <c r="D25" s="4" t="s">
        <v>261</v>
      </c>
      <c r="E25" s="5">
        <v>83</v>
      </c>
      <c r="F25" s="5"/>
      <c r="G25" s="5"/>
      <c r="H25" s="5"/>
      <c r="I25" s="5"/>
      <c r="J25" s="4" t="s">
        <v>262</v>
      </c>
      <c r="K25" s="5">
        <v>84</v>
      </c>
      <c r="L25" s="5"/>
      <c r="M25" s="5"/>
      <c r="N25" s="5"/>
      <c r="O25" s="5"/>
      <c r="P25" s="4" t="s">
        <v>263</v>
      </c>
      <c r="Q25" s="5"/>
      <c r="R25" s="5"/>
      <c r="S25" s="5"/>
      <c r="T25" s="5">
        <v>92</v>
      </c>
      <c r="U25" s="5"/>
      <c r="V25" s="4" t="s">
        <v>264</v>
      </c>
      <c r="W25" s="5"/>
      <c r="X25" s="5"/>
      <c r="Y25" s="5"/>
      <c r="Z25" s="5">
        <v>81</v>
      </c>
      <c r="AA25" s="5"/>
      <c r="AB25" s="4"/>
      <c r="AC25" s="5"/>
      <c r="AD25" s="5"/>
      <c r="AE25" s="5"/>
      <c r="AF25" s="5"/>
      <c r="AG25" s="5"/>
      <c r="AH25" s="4"/>
      <c r="AI25" s="5"/>
      <c r="AJ25" s="5"/>
      <c r="AK25" s="5"/>
      <c r="AL25" s="5"/>
      <c r="AM25" s="5"/>
      <c r="AN25" s="6"/>
      <c r="AO25" s="5"/>
      <c r="AP25" s="5"/>
      <c r="AQ25" s="5"/>
      <c r="AR25" s="5"/>
      <c r="AS25" s="5"/>
      <c r="AT25" s="4"/>
      <c r="AU25" s="5"/>
      <c r="AV25" s="5"/>
      <c r="AW25" s="5"/>
      <c r="AX25" s="5"/>
      <c r="AY25" s="5"/>
      <c r="AZ25" s="4"/>
      <c r="BA25" s="5"/>
      <c r="BB25" s="5"/>
      <c r="BC25" s="5"/>
      <c r="BD25" s="5"/>
      <c r="BE25" s="5"/>
      <c r="BF25" s="4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5">
        <f t="shared" si="25"/>
        <v>83.5</v>
      </c>
      <c r="CQ25" s="42">
        <f t="shared" si="26"/>
        <v>83.5</v>
      </c>
      <c r="CR25" s="42" t="str">
        <f t="shared" si="26"/>
        <v/>
      </c>
      <c r="CS25" s="42" t="str">
        <f t="shared" si="26"/>
        <v/>
      </c>
      <c r="CT25" s="42">
        <f t="shared" si="26"/>
        <v>86.5</v>
      </c>
      <c r="CU25" s="42" t="str">
        <f t="shared" si="26"/>
        <v/>
      </c>
      <c r="CV25" s="42">
        <f t="shared" si="27"/>
        <v>86.5</v>
      </c>
      <c r="CW25" s="48">
        <f t="shared" si="2"/>
        <v>83</v>
      </c>
      <c r="CX25" s="48">
        <f t="shared" si="3"/>
        <v>84</v>
      </c>
      <c r="CY25" s="49" t="str">
        <f t="shared" si="4"/>
        <v/>
      </c>
      <c r="CZ25" s="49" t="str">
        <f t="shared" si="5"/>
        <v/>
      </c>
      <c r="DA25" s="49" t="str">
        <f t="shared" si="6"/>
        <v/>
      </c>
      <c r="DB25" s="50" t="str">
        <f t="shared" si="7"/>
        <v/>
      </c>
      <c r="DC25" s="50" t="str">
        <f t="shared" si="8"/>
        <v/>
      </c>
      <c r="DD25" s="50" t="str">
        <f t="shared" si="9"/>
        <v/>
      </c>
      <c r="DE25" s="50" t="str">
        <f t="shared" si="10"/>
        <v/>
      </c>
      <c r="DF25" s="50" t="str">
        <f t="shared" si="11"/>
        <v/>
      </c>
      <c r="DG25" s="50" t="str">
        <f t="shared" si="12"/>
        <v/>
      </c>
      <c r="DH25" s="50" t="str">
        <f t="shared" si="13"/>
        <v/>
      </c>
      <c r="DI25" s="50" t="str">
        <f t="shared" si="14"/>
        <v/>
      </c>
      <c r="DJ25" s="50" t="str">
        <f t="shared" si="15"/>
        <v/>
      </c>
      <c r="DK25" s="50" t="str">
        <f t="shared" si="16"/>
        <v/>
      </c>
      <c r="DL25" s="50" t="str">
        <f t="shared" si="28"/>
        <v>Memahami arti dan isi kandungan hadis tentang amal salih</v>
      </c>
      <c r="DM25" s="50" t="str">
        <f t="shared" si="29"/>
        <v>Memahami arti dan isi kandungan Q.S. al-Bayyinah</v>
      </c>
      <c r="DN25" s="51" t="str">
        <f>IF(DL25="","",LOOKUP(MAX($CW25:$DK25),KKM!$C$11:$C$14,KKM!$E$11:$E$14)&amp;" "&amp;QH!DL25&amp;"; "&amp;LOOKUP(MIN(QH!CW25:DK25),KKM!$C$11:$C$14,KKM!$E$11:$E$14)&amp;" "&amp;QH!DM25)</f>
        <v>Memiliki kemampuan yang baik dalam  Memahami arti dan isi kandungan hadis tentang amal salih; Memiliki kemampuan yang baik dalam  Memahami arti dan isi kandungan Q.S. al-Bayyinah</v>
      </c>
      <c r="DP25" s="36" t="str">
        <f t="shared" si="17"/>
        <v/>
      </c>
      <c r="DQ25" s="36" t="str">
        <f t="shared" si="18"/>
        <v/>
      </c>
      <c r="DR25" s="36">
        <f t="shared" si="19"/>
        <v>92</v>
      </c>
      <c r="DS25" s="36">
        <f t="shared" si="20"/>
        <v>81</v>
      </c>
      <c r="DT25" s="36" t="str">
        <f t="shared" si="21"/>
        <v/>
      </c>
      <c r="DU25" s="36" t="str">
        <f t="shared" si="22"/>
        <v/>
      </c>
      <c r="DV25" s="36" t="str">
        <f t="shared" si="23"/>
        <v/>
      </c>
      <c r="DW25" s="36" t="str">
        <f t="shared" si="24"/>
        <v/>
      </c>
      <c r="DX25" s="36" t="str">
        <f t="shared" si="30"/>
        <v/>
      </c>
      <c r="DY25" s="36" t="str">
        <f t="shared" si="31"/>
        <v/>
      </c>
      <c r="DZ25" s="36" t="str">
        <f t="shared" si="32"/>
        <v/>
      </c>
      <c r="EA25" s="36" t="str">
        <f t="shared" si="33"/>
        <v/>
      </c>
      <c r="EB25" s="36" t="str">
        <f t="shared" si="34"/>
        <v/>
      </c>
      <c r="EC25" s="36" t="str">
        <f t="shared" si="35"/>
        <v/>
      </c>
      <c r="ED25" s="36" t="str">
        <f t="shared" si="36"/>
        <v/>
      </c>
      <c r="EE25" s="36" t="str">
        <f t="shared" si="37"/>
        <v>Menghafalkan Q.S. al-Bayyinah</v>
      </c>
      <c r="EF25" s="36" t="str">
        <f t="shared" si="38"/>
        <v>Menghafalkan hadis tentang amal salih</v>
      </c>
      <c r="EG25" s="51" t="str">
        <f>IFERROR(LOOKUP(MAX($DP25:$ED25),KKM!$C$11:$C$14,KKM!$F$11:$F$14),"")&amp;QH!EE25&amp;"; "&amp;IFERROR(LOOKUP(MIN($DP25:$ED25),KKM!$C$11:$C$14,KKM!$F$11:$F$14),"")&amp;QH!EF25</f>
        <v>Sangat terampil dalam Menghafalkan Q.S. al-Bayyinah; Terampil dalam Menghafalkan hadis tentang amal salih</v>
      </c>
    </row>
    <row r="26" spans="1:137" ht="31.5" x14ac:dyDescent="0.25">
      <c r="B26" s="3" t="str">
        <f t="shared" ca="1" si="0"/>
        <v>SYAHIRA ANEILA AZRA</v>
      </c>
      <c r="C26" s="3" t="str">
        <f t="shared" ca="1" si="0"/>
        <v>0083954090</v>
      </c>
      <c r="D26" s="8" t="s">
        <v>261</v>
      </c>
      <c r="E26" s="8">
        <v>94</v>
      </c>
      <c r="J26" s="8" t="s">
        <v>262</v>
      </c>
      <c r="K26" s="8">
        <v>88</v>
      </c>
      <c r="P26" s="8" t="s">
        <v>263</v>
      </c>
      <c r="T26" s="8">
        <v>91</v>
      </c>
      <c r="V26" s="8" t="s">
        <v>264</v>
      </c>
      <c r="Z26" s="8">
        <v>88</v>
      </c>
      <c r="CP26" s="55">
        <f t="shared" si="25"/>
        <v>91</v>
      </c>
      <c r="CQ26" s="42">
        <f t="shared" si="26"/>
        <v>91</v>
      </c>
      <c r="CR26" s="42" t="str">
        <f t="shared" si="26"/>
        <v/>
      </c>
      <c r="CS26" s="42" t="str">
        <f t="shared" si="26"/>
        <v/>
      </c>
      <c r="CT26" s="42">
        <f t="shared" si="26"/>
        <v>89.5</v>
      </c>
      <c r="CU26" s="42" t="str">
        <f t="shared" si="26"/>
        <v/>
      </c>
      <c r="CV26" s="42">
        <f t="shared" si="27"/>
        <v>89.5</v>
      </c>
      <c r="CW26" s="48">
        <f t="shared" si="2"/>
        <v>94</v>
      </c>
      <c r="CX26" s="48">
        <f t="shared" si="3"/>
        <v>88</v>
      </c>
      <c r="CY26" s="49" t="str">
        <f t="shared" si="4"/>
        <v/>
      </c>
      <c r="CZ26" s="49" t="str">
        <f t="shared" si="5"/>
        <v/>
      </c>
      <c r="DA26" s="49" t="str">
        <f t="shared" si="6"/>
        <v/>
      </c>
      <c r="DB26" s="50" t="str">
        <f t="shared" si="7"/>
        <v/>
      </c>
      <c r="DC26" s="50" t="str">
        <f t="shared" si="8"/>
        <v/>
      </c>
      <c r="DD26" s="50" t="str">
        <f t="shared" si="9"/>
        <v/>
      </c>
      <c r="DE26" s="50" t="str">
        <f t="shared" si="10"/>
        <v/>
      </c>
      <c r="DF26" s="50" t="str">
        <f t="shared" si="11"/>
        <v/>
      </c>
      <c r="DG26" s="50" t="str">
        <f t="shared" si="12"/>
        <v/>
      </c>
      <c r="DH26" s="50" t="str">
        <f t="shared" si="13"/>
        <v/>
      </c>
      <c r="DI26" s="50" t="str">
        <f t="shared" si="14"/>
        <v/>
      </c>
      <c r="DJ26" s="50" t="str">
        <f t="shared" si="15"/>
        <v/>
      </c>
      <c r="DK26" s="50" t="str">
        <f t="shared" si="16"/>
        <v/>
      </c>
      <c r="DL26" s="50" t="str">
        <f t="shared" si="28"/>
        <v>Memahami arti dan isi kandungan Q.S. al-Bayyinah</v>
      </c>
      <c r="DM26" s="50" t="str">
        <f t="shared" si="29"/>
        <v>Memahami arti dan isi kandungan hadis tentang amal salih</v>
      </c>
      <c r="DN26" s="51" t="str">
        <f>IF(DL26="","",LOOKUP(MAX($CW26:$DK26),KKM!$C$11:$C$14,KKM!$E$11:$E$14)&amp;" "&amp;QH!DL26&amp;"; "&amp;LOOKUP(MIN(QH!CW26:DK26),KKM!$C$11:$C$14,KKM!$E$11:$E$14)&amp;" "&amp;QH!DM26)</f>
        <v>Memiliki kemampuan yang sangat baik dalam  Memahami arti dan isi kandungan Q.S. al-Bayyinah; Memiliki kemampuan yang baik dalam  Memahami arti dan isi kandungan hadis tentang amal salih</v>
      </c>
      <c r="DP26" s="36" t="str">
        <f t="shared" si="17"/>
        <v/>
      </c>
      <c r="DQ26" s="36" t="str">
        <f t="shared" si="18"/>
        <v/>
      </c>
      <c r="DR26" s="36">
        <f t="shared" si="19"/>
        <v>91</v>
      </c>
      <c r="DS26" s="36">
        <f t="shared" si="20"/>
        <v>88</v>
      </c>
      <c r="DT26" s="36" t="str">
        <f t="shared" si="21"/>
        <v/>
      </c>
      <c r="DU26" s="36" t="str">
        <f t="shared" si="22"/>
        <v/>
      </c>
      <c r="DV26" s="36" t="str">
        <f t="shared" si="23"/>
        <v/>
      </c>
      <c r="DW26" s="36" t="str">
        <f t="shared" si="24"/>
        <v/>
      </c>
      <c r="DX26" s="36" t="str">
        <f t="shared" si="30"/>
        <v/>
      </c>
      <c r="DY26" s="36" t="str">
        <f t="shared" si="31"/>
        <v/>
      </c>
      <c r="DZ26" s="36" t="str">
        <f t="shared" si="32"/>
        <v/>
      </c>
      <c r="EA26" s="36" t="str">
        <f t="shared" si="33"/>
        <v/>
      </c>
      <c r="EB26" s="36" t="str">
        <f t="shared" si="34"/>
        <v/>
      </c>
      <c r="EC26" s="36" t="str">
        <f t="shared" si="35"/>
        <v/>
      </c>
      <c r="ED26" s="36" t="str">
        <f t="shared" si="36"/>
        <v/>
      </c>
      <c r="EE26" s="36" t="str">
        <f t="shared" si="37"/>
        <v>Menghafalkan Q.S. al-Bayyinah</v>
      </c>
      <c r="EF26" s="36" t="str">
        <f t="shared" si="38"/>
        <v>Menghafalkan hadis tentang amal salih</v>
      </c>
      <c r="EG26" s="51" t="str">
        <f>IFERROR(LOOKUP(MAX($DP26:$ED26),KKM!$C$11:$C$14,KKM!$F$11:$F$14),"")&amp;QH!EE26&amp;"; "&amp;IFERROR(LOOKUP(MIN($DP26:$ED26),KKM!$C$11:$C$14,KKM!$F$11:$F$14),"")&amp;QH!EF26</f>
        <v>Sangat terampil dalam Menghafalkan Q.S. al-Bayyinah; Terampil dalam Menghafalkan hadis tentang amal salih</v>
      </c>
    </row>
    <row r="27" spans="1:137" ht="31.5" x14ac:dyDescent="0.25">
      <c r="B27" s="3" t="str">
        <f t="shared" ca="1" si="0"/>
        <v>UMSIYEH</v>
      </c>
      <c r="C27" s="3" t="str">
        <f t="shared" ca="1" si="0"/>
        <v>0071939466</v>
      </c>
      <c r="D27" s="8" t="s">
        <v>261</v>
      </c>
      <c r="E27" s="8">
        <v>86</v>
      </c>
      <c r="J27" s="8" t="s">
        <v>262</v>
      </c>
      <c r="K27" s="8">
        <v>92</v>
      </c>
      <c r="P27" s="8" t="s">
        <v>263</v>
      </c>
      <c r="T27" s="8">
        <v>82</v>
      </c>
      <c r="V27" s="8" t="s">
        <v>264</v>
      </c>
      <c r="Z27" s="8">
        <v>88</v>
      </c>
      <c r="CP27" s="55">
        <f t="shared" si="25"/>
        <v>89</v>
      </c>
      <c r="CQ27" s="42">
        <f t="shared" ref="CQ27:CU32" si="39">IFERROR(AVERAGEIF($D$2:$CO$2,CQ$2,$D27:$CO27),"")</f>
        <v>89</v>
      </c>
      <c r="CR27" s="42" t="str">
        <f t="shared" si="39"/>
        <v/>
      </c>
      <c r="CS27" s="42" t="str">
        <f t="shared" si="39"/>
        <v/>
      </c>
      <c r="CT27" s="42">
        <f t="shared" si="39"/>
        <v>85</v>
      </c>
      <c r="CU27" s="42" t="str">
        <f t="shared" si="39"/>
        <v/>
      </c>
      <c r="CV27" s="42">
        <f t="shared" si="27"/>
        <v>85</v>
      </c>
      <c r="CW27" s="48">
        <f t="shared" si="2"/>
        <v>86</v>
      </c>
      <c r="CX27" s="48">
        <f t="shared" si="3"/>
        <v>92</v>
      </c>
      <c r="CY27" s="49" t="str">
        <f t="shared" si="4"/>
        <v/>
      </c>
      <c r="CZ27" s="49" t="str">
        <f t="shared" si="5"/>
        <v/>
      </c>
      <c r="DA27" s="49" t="str">
        <f t="shared" si="6"/>
        <v/>
      </c>
      <c r="DB27" s="50" t="str">
        <f t="shared" si="7"/>
        <v/>
      </c>
      <c r="DC27" s="50" t="str">
        <f t="shared" si="8"/>
        <v/>
      </c>
      <c r="DD27" s="50" t="str">
        <f t="shared" si="9"/>
        <v/>
      </c>
      <c r="DE27" s="50" t="str">
        <f t="shared" si="10"/>
        <v/>
      </c>
      <c r="DF27" s="50" t="str">
        <f t="shared" si="11"/>
        <v/>
      </c>
      <c r="DG27" s="50" t="str">
        <f t="shared" si="12"/>
        <v/>
      </c>
      <c r="DH27" s="50" t="str">
        <f t="shared" si="13"/>
        <v/>
      </c>
      <c r="DI27" s="50" t="str">
        <f t="shared" si="14"/>
        <v/>
      </c>
      <c r="DJ27" s="50" t="str">
        <f t="shared" si="15"/>
        <v/>
      </c>
      <c r="DK27" s="50" t="str">
        <f t="shared" si="16"/>
        <v/>
      </c>
      <c r="DL27" s="50" t="str">
        <f t="shared" si="28"/>
        <v>Memahami arti dan isi kandungan hadis tentang amal salih</v>
      </c>
      <c r="DM27" s="50" t="str">
        <f t="shared" si="29"/>
        <v>Memahami arti dan isi kandungan Q.S. al-Bayyinah</v>
      </c>
      <c r="DN27" s="51" t="str">
        <f>IF(DL27="","",LOOKUP(MAX($CW27:$DK27),KKM!$C$11:$C$14,KKM!$E$11:$E$14)&amp;" "&amp;QH!DL27&amp;"; "&amp;LOOKUP(MIN(QH!CW27:DK27),KKM!$C$11:$C$14,KKM!$E$11:$E$14)&amp;" "&amp;QH!DM27)</f>
        <v>Memiliki kemampuan yang sangat baik dalam  Memahami arti dan isi kandungan hadis tentang amal salih; Memiliki kemampuan yang baik dalam  Memahami arti dan isi kandungan Q.S. al-Bayyinah</v>
      </c>
      <c r="DP27" s="36" t="str">
        <f t="shared" si="17"/>
        <v/>
      </c>
      <c r="DQ27" s="36" t="str">
        <f t="shared" si="18"/>
        <v/>
      </c>
      <c r="DR27" s="36">
        <f t="shared" si="19"/>
        <v>82</v>
      </c>
      <c r="DS27" s="36">
        <f t="shared" si="20"/>
        <v>88</v>
      </c>
      <c r="DT27" s="36" t="str">
        <f t="shared" si="21"/>
        <v/>
      </c>
      <c r="DU27" s="36" t="str">
        <f t="shared" si="22"/>
        <v/>
      </c>
      <c r="DV27" s="36" t="str">
        <f t="shared" si="23"/>
        <v/>
      </c>
      <c r="DW27" s="36" t="str">
        <f t="shared" si="24"/>
        <v/>
      </c>
      <c r="DX27" s="36" t="str">
        <f t="shared" si="30"/>
        <v/>
      </c>
      <c r="DY27" s="36" t="str">
        <f t="shared" si="31"/>
        <v/>
      </c>
      <c r="DZ27" s="36" t="str">
        <f t="shared" si="32"/>
        <v/>
      </c>
      <c r="EA27" s="36" t="str">
        <f t="shared" si="33"/>
        <v/>
      </c>
      <c r="EB27" s="36" t="str">
        <f t="shared" si="34"/>
        <v/>
      </c>
      <c r="EC27" s="36" t="str">
        <f t="shared" si="35"/>
        <v/>
      </c>
      <c r="ED27" s="36" t="str">
        <f t="shared" si="36"/>
        <v/>
      </c>
      <c r="EE27" s="36" t="str">
        <f t="shared" si="37"/>
        <v>Menghafalkan hadis tentang amal salih</v>
      </c>
      <c r="EF27" s="36" t="str">
        <f t="shared" si="38"/>
        <v>Menghafalkan Q.S. al-Bayyinah</v>
      </c>
      <c r="EG27" s="51" t="str">
        <f>IFERROR(LOOKUP(MAX($DP27:$ED27),KKM!$C$11:$C$14,KKM!$F$11:$F$14),"")&amp;QH!EE27&amp;"; "&amp;IFERROR(LOOKUP(MIN($DP27:$ED27),KKM!$C$11:$C$14,KKM!$F$11:$F$14),"")&amp;QH!EF27</f>
        <v>Terampil dalam Menghafalkan hadis tentang amal salih; Terampil dalam Menghafalkan Q.S. al-Bayyinah</v>
      </c>
    </row>
    <row r="28" spans="1:137" x14ac:dyDescent="0.25">
      <c r="B28" s="3" t="str">
        <f t="shared" ca="1" si="0"/>
        <v>YAMAN</v>
      </c>
      <c r="C28" s="3" t="str">
        <f t="shared" ca="1" si="0"/>
        <v>0079075710</v>
      </c>
      <c r="CP28" s="55">
        <f t="shared" si="25"/>
        <v>0</v>
      </c>
      <c r="CQ28" s="42" t="str">
        <f t="shared" si="39"/>
        <v/>
      </c>
      <c r="CR28" s="42" t="str">
        <f t="shared" si="39"/>
        <v/>
      </c>
      <c r="CS28" s="42" t="str">
        <f t="shared" si="39"/>
        <v/>
      </c>
      <c r="CT28" s="42" t="str">
        <f t="shared" si="39"/>
        <v/>
      </c>
      <c r="CU28" s="42" t="str">
        <f t="shared" si="39"/>
        <v/>
      </c>
      <c r="CV28" s="42" t="str">
        <f t="shared" si="27"/>
        <v/>
      </c>
      <c r="CW28" s="48" t="str">
        <f t="shared" si="2"/>
        <v/>
      </c>
      <c r="CX28" s="48" t="str">
        <f t="shared" si="3"/>
        <v/>
      </c>
      <c r="CY28" s="49" t="str">
        <f t="shared" si="4"/>
        <v/>
      </c>
      <c r="CZ28" s="49" t="str">
        <f t="shared" si="5"/>
        <v/>
      </c>
      <c r="DA28" s="49" t="str">
        <f t="shared" si="6"/>
        <v/>
      </c>
      <c r="DB28" s="50" t="str">
        <f t="shared" si="7"/>
        <v/>
      </c>
      <c r="DC28" s="50" t="str">
        <f t="shared" si="8"/>
        <v/>
      </c>
      <c r="DD28" s="50" t="str">
        <f t="shared" si="9"/>
        <v/>
      </c>
      <c r="DE28" s="50" t="str">
        <f t="shared" si="10"/>
        <v/>
      </c>
      <c r="DF28" s="50" t="str">
        <f t="shared" si="11"/>
        <v/>
      </c>
      <c r="DG28" s="50" t="str">
        <f t="shared" si="12"/>
        <v/>
      </c>
      <c r="DH28" s="50" t="str">
        <f t="shared" si="13"/>
        <v/>
      </c>
      <c r="DI28" s="50" t="str">
        <f t="shared" si="14"/>
        <v/>
      </c>
      <c r="DJ28" s="50" t="str">
        <f t="shared" si="15"/>
        <v/>
      </c>
      <c r="DK28" s="50" t="str">
        <f t="shared" si="16"/>
        <v/>
      </c>
      <c r="DL28" s="50" t="str">
        <f t="shared" si="28"/>
        <v/>
      </c>
      <c r="DM28" s="50" t="str">
        <f t="shared" si="29"/>
        <v/>
      </c>
      <c r="DN28" s="51" t="str">
        <f>IF(DL28="","",LOOKUP(MAX($CW28:$DK28),KKM!$C$11:$C$14,KKM!$E$11:$E$14)&amp;" "&amp;QH!DL28&amp;"; "&amp;LOOKUP(MIN(QH!CW28:DK28),KKM!$C$11:$C$14,KKM!$E$11:$E$14)&amp;" "&amp;QH!DM28)</f>
        <v/>
      </c>
      <c r="DP28" s="36" t="str">
        <f t="shared" si="17"/>
        <v/>
      </c>
      <c r="DQ28" s="36" t="str">
        <f t="shared" si="18"/>
        <v/>
      </c>
      <c r="DR28" s="36" t="e">
        <f t="shared" si="19"/>
        <v>#DIV/0!</v>
      </c>
      <c r="DS28" s="36" t="e">
        <f t="shared" si="20"/>
        <v>#DIV/0!</v>
      </c>
      <c r="DT28" s="36" t="str">
        <f t="shared" si="21"/>
        <v/>
      </c>
      <c r="DU28" s="36" t="str">
        <f t="shared" si="22"/>
        <v/>
      </c>
      <c r="DV28" s="36" t="str">
        <f t="shared" si="23"/>
        <v/>
      </c>
      <c r="DW28" s="36" t="str">
        <f t="shared" si="24"/>
        <v/>
      </c>
      <c r="DX28" s="36" t="str">
        <f t="shared" si="30"/>
        <v/>
      </c>
      <c r="DY28" s="36" t="str">
        <f t="shared" si="31"/>
        <v/>
      </c>
      <c r="DZ28" s="36" t="str">
        <f t="shared" si="32"/>
        <v/>
      </c>
      <c r="EA28" s="36" t="str">
        <f t="shared" si="33"/>
        <v/>
      </c>
      <c r="EB28" s="36" t="str">
        <f t="shared" si="34"/>
        <v/>
      </c>
      <c r="EC28" s="36" t="str">
        <f t="shared" si="35"/>
        <v/>
      </c>
      <c r="ED28" s="36" t="str">
        <f t="shared" si="36"/>
        <v/>
      </c>
      <c r="EE28" s="36" t="str">
        <f t="shared" si="37"/>
        <v/>
      </c>
      <c r="EF28" s="36" t="str">
        <f t="shared" si="38"/>
        <v/>
      </c>
      <c r="EG28" s="51" t="str">
        <f>IFERROR(LOOKUP(MAX($DP28:$ED28),KKM!$C$11:$C$14,KKM!$F$11:$F$14),"")&amp;QH!EE28&amp;"; "&amp;IFERROR(LOOKUP(MIN($DP28:$ED28),KKM!$C$11:$C$14,KKM!$F$11:$F$14),"")&amp;QH!EF28</f>
        <v xml:space="preserve">; </v>
      </c>
    </row>
    <row r="29" spans="1:137" x14ac:dyDescent="0.25">
      <c r="B29" s="3" t="str">
        <f t="shared" ca="1" si="0"/>
        <v/>
      </c>
      <c r="C29" s="3" t="str">
        <f t="shared" ca="1" si="0"/>
        <v/>
      </c>
      <c r="CP29" s="55">
        <f t="shared" si="25"/>
        <v>0</v>
      </c>
      <c r="CQ29" s="42" t="str">
        <f t="shared" si="39"/>
        <v/>
      </c>
      <c r="CR29" s="42" t="str">
        <f t="shared" si="39"/>
        <v/>
      </c>
      <c r="CS29" s="42" t="str">
        <f t="shared" si="39"/>
        <v/>
      </c>
      <c r="CT29" s="42" t="str">
        <f t="shared" si="39"/>
        <v/>
      </c>
      <c r="CU29" s="42" t="str">
        <f t="shared" si="39"/>
        <v/>
      </c>
      <c r="CV29" s="42" t="str">
        <f t="shared" si="27"/>
        <v/>
      </c>
      <c r="CW29" s="48" t="str">
        <f t="shared" si="2"/>
        <v/>
      </c>
      <c r="CX29" s="48" t="str">
        <f t="shared" si="3"/>
        <v/>
      </c>
      <c r="CY29" s="49" t="str">
        <f t="shared" si="4"/>
        <v/>
      </c>
      <c r="CZ29" s="49" t="str">
        <f t="shared" si="5"/>
        <v/>
      </c>
      <c r="DA29" s="49" t="str">
        <f t="shared" si="6"/>
        <v/>
      </c>
      <c r="DB29" s="50" t="str">
        <f t="shared" si="7"/>
        <v/>
      </c>
      <c r="DC29" s="50" t="str">
        <f t="shared" si="8"/>
        <v/>
      </c>
      <c r="DD29" s="50" t="str">
        <f t="shared" si="9"/>
        <v/>
      </c>
      <c r="DE29" s="50" t="str">
        <f t="shared" si="10"/>
        <v/>
      </c>
      <c r="DF29" s="50" t="str">
        <f t="shared" si="11"/>
        <v/>
      </c>
      <c r="DG29" s="50" t="str">
        <f t="shared" si="12"/>
        <v/>
      </c>
      <c r="DH29" s="50" t="str">
        <f t="shared" si="13"/>
        <v/>
      </c>
      <c r="DI29" s="50" t="str">
        <f t="shared" si="14"/>
        <v/>
      </c>
      <c r="DJ29" s="50" t="str">
        <f t="shared" si="15"/>
        <v/>
      </c>
      <c r="DK29" s="50" t="str">
        <f t="shared" si="16"/>
        <v/>
      </c>
      <c r="DL29" s="50" t="str">
        <f t="shared" si="28"/>
        <v/>
      </c>
      <c r="DM29" s="50" t="str">
        <f t="shared" si="29"/>
        <v/>
      </c>
      <c r="DN29" s="51" t="str">
        <f>IF(DL29="","",LOOKUP(MAX($CW29:$DK29),KKM!$C$11:$C$14,KKM!$E$11:$E$14)&amp;" "&amp;QH!DL29&amp;"; "&amp;LOOKUP(MIN(QH!CW29:DK29),KKM!$C$11:$C$14,KKM!$E$11:$E$14)&amp;" "&amp;QH!DM29)</f>
        <v/>
      </c>
      <c r="DP29" s="36" t="str">
        <f t="shared" si="17"/>
        <v/>
      </c>
      <c r="DQ29" s="36" t="str">
        <f t="shared" si="18"/>
        <v/>
      </c>
      <c r="DR29" s="36" t="e">
        <f t="shared" si="19"/>
        <v>#DIV/0!</v>
      </c>
      <c r="DS29" s="36" t="e">
        <f t="shared" si="20"/>
        <v>#DIV/0!</v>
      </c>
      <c r="DT29" s="36" t="str">
        <f t="shared" si="21"/>
        <v/>
      </c>
      <c r="DU29" s="36" t="str">
        <f t="shared" si="22"/>
        <v/>
      </c>
      <c r="DV29" s="36" t="str">
        <f t="shared" si="23"/>
        <v/>
      </c>
      <c r="DW29" s="36" t="str">
        <f t="shared" si="24"/>
        <v/>
      </c>
      <c r="DX29" s="36" t="str">
        <f t="shared" si="30"/>
        <v/>
      </c>
      <c r="DY29" s="36" t="str">
        <f t="shared" si="31"/>
        <v/>
      </c>
      <c r="DZ29" s="36" t="str">
        <f t="shared" si="32"/>
        <v/>
      </c>
      <c r="EA29" s="36" t="str">
        <f t="shared" si="33"/>
        <v/>
      </c>
      <c r="EB29" s="36" t="str">
        <f t="shared" si="34"/>
        <v/>
      </c>
      <c r="EC29" s="36" t="str">
        <f t="shared" si="35"/>
        <v/>
      </c>
      <c r="ED29" s="36" t="str">
        <f t="shared" si="36"/>
        <v/>
      </c>
      <c r="EE29" s="36" t="str">
        <f t="shared" si="37"/>
        <v/>
      </c>
      <c r="EF29" s="36" t="str">
        <f t="shared" si="38"/>
        <v/>
      </c>
      <c r="EG29" s="51" t="str">
        <f>IFERROR(LOOKUP(MAX($DP29:$ED29),KKM!$C$11:$C$14,KKM!$F$11:$F$14),"")&amp;QH!EE29&amp;"; "&amp;IFERROR(LOOKUP(MIN($DP29:$ED29),KKM!$C$11:$C$14,KKM!$F$11:$F$14),"")&amp;QH!EF29</f>
        <v xml:space="preserve">; </v>
      </c>
    </row>
    <row r="30" spans="1:137" x14ac:dyDescent="0.25">
      <c r="B30" s="3" t="str">
        <f t="shared" ca="1" si="0"/>
        <v/>
      </c>
      <c r="C30" s="3" t="str">
        <f t="shared" ca="1" si="0"/>
        <v/>
      </c>
      <c r="CP30" s="55">
        <f t="shared" si="25"/>
        <v>0</v>
      </c>
      <c r="CQ30" s="42" t="str">
        <f t="shared" si="39"/>
        <v/>
      </c>
      <c r="CR30" s="42" t="str">
        <f t="shared" si="39"/>
        <v/>
      </c>
      <c r="CS30" s="42" t="str">
        <f t="shared" si="39"/>
        <v/>
      </c>
      <c r="CT30" s="42" t="str">
        <f t="shared" si="39"/>
        <v/>
      </c>
      <c r="CU30" s="42" t="str">
        <f t="shared" si="39"/>
        <v/>
      </c>
      <c r="CV30" s="42" t="str">
        <f t="shared" si="27"/>
        <v/>
      </c>
      <c r="CW30" s="48" t="str">
        <f t="shared" si="2"/>
        <v/>
      </c>
      <c r="CX30" s="48" t="str">
        <f t="shared" si="3"/>
        <v/>
      </c>
      <c r="CY30" s="49" t="str">
        <f t="shared" si="4"/>
        <v/>
      </c>
      <c r="CZ30" s="49" t="str">
        <f t="shared" si="5"/>
        <v/>
      </c>
      <c r="DA30" s="49" t="str">
        <f t="shared" si="6"/>
        <v/>
      </c>
      <c r="DB30" s="50" t="str">
        <f t="shared" si="7"/>
        <v/>
      </c>
      <c r="DC30" s="50" t="str">
        <f t="shared" si="8"/>
        <v/>
      </c>
      <c r="DD30" s="50" t="str">
        <f t="shared" si="9"/>
        <v/>
      </c>
      <c r="DE30" s="50" t="str">
        <f t="shared" si="10"/>
        <v/>
      </c>
      <c r="DF30" s="50" t="str">
        <f t="shared" si="11"/>
        <v/>
      </c>
      <c r="DG30" s="50" t="str">
        <f t="shared" si="12"/>
        <v/>
      </c>
      <c r="DH30" s="50" t="str">
        <f t="shared" si="13"/>
        <v/>
      </c>
      <c r="DI30" s="50" t="str">
        <f t="shared" si="14"/>
        <v/>
      </c>
      <c r="DJ30" s="50" t="str">
        <f t="shared" si="15"/>
        <v/>
      </c>
      <c r="DK30" s="50" t="str">
        <f t="shared" si="16"/>
        <v/>
      </c>
      <c r="DL30" s="50" t="str">
        <f t="shared" si="28"/>
        <v/>
      </c>
      <c r="DM30" s="50" t="str">
        <f t="shared" si="29"/>
        <v/>
      </c>
      <c r="DN30" s="51" t="str">
        <f>IF(DL30="","",LOOKUP(MAX($CW30:$DK30),KKM!$C$11:$C$14,KKM!$E$11:$E$14)&amp;" "&amp;QH!DL30&amp;"; "&amp;LOOKUP(MIN(QH!CW30:DK30),KKM!$C$11:$C$14,KKM!$E$11:$E$14)&amp;" "&amp;QH!DM30)</f>
        <v/>
      </c>
      <c r="DP30" s="36" t="str">
        <f t="shared" si="17"/>
        <v/>
      </c>
      <c r="DQ30" s="36" t="str">
        <f t="shared" si="18"/>
        <v/>
      </c>
      <c r="DR30" s="36" t="e">
        <f t="shared" si="19"/>
        <v>#DIV/0!</v>
      </c>
      <c r="DS30" s="36" t="e">
        <f t="shared" si="20"/>
        <v>#DIV/0!</v>
      </c>
      <c r="DT30" s="36" t="str">
        <f t="shared" si="21"/>
        <v/>
      </c>
      <c r="DU30" s="36" t="str">
        <f t="shared" si="22"/>
        <v/>
      </c>
      <c r="DV30" s="36" t="str">
        <f t="shared" si="23"/>
        <v/>
      </c>
      <c r="DW30" s="36" t="str">
        <f t="shared" si="24"/>
        <v/>
      </c>
      <c r="DX30" s="36" t="str">
        <f t="shared" si="30"/>
        <v/>
      </c>
      <c r="DY30" s="36" t="str">
        <f t="shared" si="31"/>
        <v/>
      </c>
      <c r="DZ30" s="36" t="str">
        <f t="shared" si="32"/>
        <v/>
      </c>
      <c r="EA30" s="36" t="str">
        <f t="shared" si="33"/>
        <v/>
      </c>
      <c r="EB30" s="36" t="str">
        <f t="shared" si="34"/>
        <v/>
      </c>
      <c r="EC30" s="36" t="str">
        <f t="shared" si="35"/>
        <v/>
      </c>
      <c r="ED30" s="36" t="str">
        <f t="shared" si="36"/>
        <v/>
      </c>
      <c r="EE30" s="36" t="str">
        <f t="shared" si="37"/>
        <v/>
      </c>
      <c r="EF30" s="36" t="str">
        <f t="shared" si="38"/>
        <v/>
      </c>
      <c r="EG30" s="51" t="str">
        <f>IFERROR(LOOKUP(MAX($DP30:$ED30),KKM!$C$11:$C$14,KKM!$F$11:$F$14),"")&amp;QH!EE30&amp;"; "&amp;IFERROR(LOOKUP(MIN($DP30:$ED30),KKM!$C$11:$C$14,KKM!$F$11:$F$14),"")&amp;QH!EF30</f>
        <v xml:space="preserve">; </v>
      </c>
    </row>
    <row r="31" spans="1:137" x14ac:dyDescent="0.25">
      <c r="B31" s="3" t="str">
        <f t="shared" ca="1" si="0"/>
        <v/>
      </c>
      <c r="C31" s="3" t="str">
        <f t="shared" ca="1" si="0"/>
        <v/>
      </c>
      <c r="CP31" s="55">
        <f t="shared" si="25"/>
        <v>0</v>
      </c>
      <c r="CQ31" s="42" t="str">
        <f t="shared" si="39"/>
        <v/>
      </c>
      <c r="CR31" s="42" t="str">
        <f t="shared" si="39"/>
        <v/>
      </c>
      <c r="CS31" s="42" t="str">
        <f t="shared" si="39"/>
        <v/>
      </c>
      <c r="CT31" s="42" t="str">
        <f t="shared" si="39"/>
        <v/>
      </c>
      <c r="CU31" s="42" t="str">
        <f t="shared" si="39"/>
        <v/>
      </c>
      <c r="CV31" s="42" t="str">
        <f t="shared" si="27"/>
        <v/>
      </c>
      <c r="CW31" s="48" t="str">
        <f t="shared" si="2"/>
        <v/>
      </c>
      <c r="CX31" s="48" t="str">
        <f t="shared" si="3"/>
        <v/>
      </c>
      <c r="CY31" s="49" t="str">
        <f t="shared" si="4"/>
        <v/>
      </c>
      <c r="CZ31" s="49" t="str">
        <f t="shared" si="5"/>
        <v/>
      </c>
      <c r="DA31" s="49" t="str">
        <f t="shared" si="6"/>
        <v/>
      </c>
      <c r="DB31" s="50" t="str">
        <f t="shared" si="7"/>
        <v/>
      </c>
      <c r="DC31" s="50" t="str">
        <f t="shared" si="8"/>
        <v/>
      </c>
      <c r="DD31" s="50" t="str">
        <f t="shared" si="9"/>
        <v/>
      </c>
      <c r="DE31" s="50" t="str">
        <f t="shared" si="10"/>
        <v/>
      </c>
      <c r="DF31" s="50" t="str">
        <f t="shared" si="11"/>
        <v/>
      </c>
      <c r="DG31" s="50" t="str">
        <f t="shared" si="12"/>
        <v/>
      </c>
      <c r="DH31" s="50" t="str">
        <f t="shared" si="13"/>
        <v/>
      </c>
      <c r="DI31" s="50" t="str">
        <f t="shared" si="14"/>
        <v/>
      </c>
      <c r="DJ31" s="50" t="str">
        <f t="shared" si="15"/>
        <v/>
      </c>
      <c r="DK31" s="50" t="str">
        <f t="shared" si="16"/>
        <v/>
      </c>
      <c r="DL31" s="50" t="str">
        <f t="shared" si="28"/>
        <v/>
      </c>
      <c r="DM31" s="50" t="str">
        <f t="shared" si="29"/>
        <v/>
      </c>
      <c r="DN31" s="51" t="str">
        <f>IF(DL31="","",LOOKUP(MAX($CW31:$DK31),KKM!$C$11:$C$14,KKM!$E$11:$E$14)&amp;" "&amp;QH!DL31&amp;"; "&amp;LOOKUP(MIN(QH!CW31:DK31),KKM!$C$11:$C$14,KKM!$E$11:$E$14)&amp;" "&amp;QH!DM31)</f>
        <v/>
      </c>
      <c r="DP31" s="36" t="str">
        <f t="shared" si="17"/>
        <v/>
      </c>
      <c r="DQ31" s="36" t="str">
        <f t="shared" si="18"/>
        <v/>
      </c>
      <c r="DR31" s="36" t="e">
        <f t="shared" si="19"/>
        <v>#DIV/0!</v>
      </c>
      <c r="DS31" s="36" t="e">
        <f t="shared" si="20"/>
        <v>#DIV/0!</v>
      </c>
      <c r="DT31" s="36" t="str">
        <f t="shared" si="21"/>
        <v/>
      </c>
      <c r="DU31" s="36" t="str">
        <f t="shared" si="22"/>
        <v/>
      </c>
      <c r="DV31" s="36" t="str">
        <f t="shared" si="23"/>
        <v/>
      </c>
      <c r="DW31" s="36" t="str">
        <f t="shared" si="24"/>
        <v/>
      </c>
      <c r="DX31" s="36" t="str">
        <f t="shared" si="30"/>
        <v/>
      </c>
      <c r="DY31" s="36" t="str">
        <f t="shared" si="31"/>
        <v/>
      </c>
      <c r="DZ31" s="36" t="str">
        <f t="shared" si="32"/>
        <v/>
      </c>
      <c r="EA31" s="36" t="str">
        <f t="shared" si="33"/>
        <v/>
      </c>
      <c r="EB31" s="36" t="str">
        <f t="shared" si="34"/>
        <v/>
      </c>
      <c r="EC31" s="36" t="str">
        <f t="shared" si="35"/>
        <v/>
      </c>
      <c r="ED31" s="36" t="str">
        <f t="shared" si="36"/>
        <v/>
      </c>
      <c r="EE31" s="36" t="str">
        <f t="shared" si="37"/>
        <v/>
      </c>
      <c r="EF31" s="36" t="str">
        <f t="shared" si="38"/>
        <v/>
      </c>
      <c r="EG31" s="51" t="str">
        <f>IFERROR(LOOKUP(MAX($DP31:$ED31),KKM!$C$11:$C$14,KKM!$F$11:$F$14),"")&amp;QH!EE31&amp;"; "&amp;IFERROR(LOOKUP(MIN($DP31:$ED31),KKM!$C$11:$C$14,KKM!$F$11:$F$14),"")&amp;QH!EF31</f>
        <v xml:space="preserve">; </v>
      </c>
    </row>
    <row r="32" spans="1:137" x14ac:dyDescent="0.25">
      <c r="B32" s="3" t="str">
        <f t="shared" ca="1" si="0"/>
        <v/>
      </c>
      <c r="C32" s="3" t="str">
        <f t="shared" ca="1" si="0"/>
        <v/>
      </c>
      <c r="CP32" s="55">
        <f t="shared" si="25"/>
        <v>0</v>
      </c>
      <c r="CQ32" s="42" t="str">
        <f t="shared" si="39"/>
        <v/>
      </c>
      <c r="CR32" s="42" t="str">
        <f t="shared" si="39"/>
        <v/>
      </c>
      <c r="CS32" s="42" t="str">
        <f t="shared" si="39"/>
        <v/>
      </c>
      <c r="CT32" s="42" t="str">
        <f t="shared" si="39"/>
        <v/>
      </c>
      <c r="CU32" s="42" t="str">
        <f t="shared" si="39"/>
        <v/>
      </c>
      <c r="CV32" s="42" t="str">
        <f t="shared" si="27"/>
        <v/>
      </c>
      <c r="CW32" s="48" t="str">
        <f t="shared" si="2"/>
        <v/>
      </c>
      <c r="CX32" s="48" t="str">
        <f t="shared" si="3"/>
        <v/>
      </c>
      <c r="CY32" s="49" t="str">
        <f t="shared" si="4"/>
        <v/>
      </c>
      <c r="CZ32" s="49" t="str">
        <f t="shared" si="5"/>
        <v/>
      </c>
      <c r="DA32" s="49" t="str">
        <f t="shared" si="6"/>
        <v/>
      </c>
      <c r="DB32" s="50" t="str">
        <f t="shared" si="7"/>
        <v/>
      </c>
      <c r="DC32" s="50" t="str">
        <f t="shared" si="8"/>
        <v/>
      </c>
      <c r="DD32" s="50" t="str">
        <f t="shared" si="9"/>
        <v/>
      </c>
      <c r="DE32" s="50" t="str">
        <f t="shared" si="10"/>
        <v/>
      </c>
      <c r="DF32" s="50" t="str">
        <f t="shared" si="11"/>
        <v/>
      </c>
      <c r="DG32" s="50" t="str">
        <f t="shared" si="12"/>
        <v/>
      </c>
      <c r="DH32" s="50" t="str">
        <f t="shared" si="13"/>
        <v/>
      </c>
      <c r="DI32" s="50" t="str">
        <f t="shared" si="14"/>
        <v/>
      </c>
      <c r="DJ32" s="50" t="str">
        <f t="shared" si="15"/>
        <v/>
      </c>
      <c r="DK32" s="50" t="str">
        <f t="shared" si="16"/>
        <v/>
      </c>
      <c r="DL32" s="50" t="str">
        <f t="shared" si="28"/>
        <v/>
      </c>
      <c r="DM32" s="50" t="str">
        <f t="shared" si="29"/>
        <v/>
      </c>
      <c r="DN32" s="51" t="str">
        <f>IF(DL32="","",LOOKUP(MAX($CW32:$DK32),KKM!$C$11:$C$14,KKM!$E$11:$E$14)&amp;" "&amp;QH!DL32&amp;"; "&amp;LOOKUP(MIN(QH!CW32:DK32),KKM!$C$11:$C$14,KKM!$E$11:$E$14)&amp;" "&amp;QH!DM32)</f>
        <v/>
      </c>
      <c r="DP32" s="36" t="str">
        <f t="shared" si="17"/>
        <v/>
      </c>
      <c r="DQ32" s="36" t="str">
        <f t="shared" si="18"/>
        <v/>
      </c>
      <c r="DR32" s="36" t="e">
        <f t="shared" si="19"/>
        <v>#DIV/0!</v>
      </c>
      <c r="DS32" s="36" t="e">
        <f t="shared" si="20"/>
        <v>#DIV/0!</v>
      </c>
      <c r="DT32" s="36" t="str">
        <f t="shared" si="21"/>
        <v/>
      </c>
      <c r="DU32" s="36" t="str">
        <f t="shared" si="22"/>
        <v/>
      </c>
      <c r="DV32" s="36" t="str">
        <f t="shared" si="23"/>
        <v/>
      </c>
      <c r="DW32" s="36" t="str">
        <f t="shared" si="24"/>
        <v/>
      </c>
      <c r="DX32" s="36" t="str">
        <f t="shared" si="30"/>
        <v/>
      </c>
      <c r="DY32" s="36" t="str">
        <f t="shared" si="31"/>
        <v/>
      </c>
      <c r="DZ32" s="36" t="str">
        <f t="shared" si="32"/>
        <v/>
      </c>
      <c r="EA32" s="36" t="str">
        <f t="shared" si="33"/>
        <v/>
      </c>
      <c r="EB32" s="36" t="str">
        <f t="shared" si="34"/>
        <v/>
      </c>
      <c r="EC32" s="36" t="str">
        <f t="shared" si="35"/>
        <v/>
      </c>
      <c r="ED32" s="36" t="str">
        <f t="shared" si="36"/>
        <v/>
      </c>
      <c r="EE32" s="36" t="str">
        <f t="shared" si="37"/>
        <v/>
      </c>
      <c r="EF32" s="36" t="str">
        <f t="shared" si="38"/>
        <v/>
      </c>
      <c r="EG32" s="51" t="str">
        <f>IFERROR(LOOKUP(MAX($DP32:$ED32),KKM!$C$11:$C$14,KKM!$F$11:$F$14),"")&amp;QH!EE32&amp;"; "&amp;IFERROR(LOOKUP(MIN($DP32:$ED32),KKM!$C$11:$C$14,KKM!$F$11:$F$14),"")&amp;QH!EF32</f>
        <v xml:space="preserve">; </v>
      </c>
    </row>
    <row r="33" spans="2:3" x14ac:dyDescent="0.25">
      <c r="B33" s="3"/>
      <c r="C33" s="3"/>
    </row>
    <row r="34" spans="2:3" x14ac:dyDescent="0.25">
      <c r="B34" s="3"/>
      <c r="C34" s="3"/>
    </row>
  </sheetData>
  <sheetProtection password="C036" sheet="1" objects="1" scenarios="1"/>
  <mergeCells count="19">
    <mergeCell ref="AZ1:BE1"/>
    <mergeCell ref="A1:A2"/>
    <mergeCell ref="B1:B2"/>
    <mergeCell ref="C1:C2"/>
    <mergeCell ref="D1:I1"/>
    <mergeCell ref="J1:O1"/>
    <mergeCell ref="P1:U1"/>
    <mergeCell ref="V1:AA1"/>
    <mergeCell ref="AB1:AG1"/>
    <mergeCell ref="AH1:AM1"/>
    <mergeCell ref="AN1:AS1"/>
    <mergeCell ref="AT1:AY1"/>
    <mergeCell ref="CQ1:CU1"/>
    <mergeCell ref="BF1:BK1"/>
    <mergeCell ref="BL1:BQ1"/>
    <mergeCell ref="BR1:BW1"/>
    <mergeCell ref="BX1:CC1"/>
    <mergeCell ref="CD1:CI1"/>
    <mergeCell ref="CJ1:CO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F34"/>
  <sheetViews>
    <sheetView topLeftCell="BY1" workbookViewId="0">
      <selection activeCell="F20" sqref="F20"/>
    </sheetView>
  </sheetViews>
  <sheetFormatPr defaultRowHeight="15.75" x14ac:dyDescent="0.25"/>
  <cols>
    <col min="1" max="1" width="4.140625" style="7" bestFit="1" customWidth="1"/>
    <col min="2" max="2" width="25.85546875" style="7" customWidth="1"/>
    <col min="3" max="3" width="16.140625" style="7" bestFit="1" customWidth="1"/>
    <col min="4" max="93" width="9.140625" style="8"/>
    <col min="94" max="94" width="0" style="9" hidden="1" customWidth="1"/>
    <col min="95" max="99" width="0" style="14" hidden="1" customWidth="1"/>
    <col min="100" max="116" width="0" style="9" hidden="1" customWidth="1"/>
    <col min="117" max="117" width="100.7109375" style="31" hidden="1" customWidth="1"/>
    <col min="118" max="118" width="3.28515625" style="9" hidden="1" customWidth="1"/>
    <col min="119" max="135" width="0" style="9" hidden="1" customWidth="1"/>
    <col min="136" max="136" width="100.7109375" style="9" hidden="1" customWidth="1"/>
    <col min="137" max="16384" width="9.140625" style="9"/>
  </cols>
  <sheetData>
    <row r="1" spans="1:136" x14ac:dyDescent="0.25">
      <c r="A1" s="165" t="s">
        <v>0</v>
      </c>
      <c r="B1" s="165" t="s">
        <v>1</v>
      </c>
      <c r="C1" s="165" t="s">
        <v>2</v>
      </c>
      <c r="D1" s="164" t="s">
        <v>3</v>
      </c>
      <c r="E1" s="164"/>
      <c r="F1" s="164"/>
      <c r="G1" s="164"/>
      <c r="H1" s="164"/>
      <c r="I1" s="164"/>
      <c r="J1" s="164" t="s">
        <v>4</v>
      </c>
      <c r="K1" s="164"/>
      <c r="L1" s="164"/>
      <c r="M1" s="164"/>
      <c r="N1" s="164"/>
      <c r="O1" s="164"/>
      <c r="P1" s="164" t="s">
        <v>5</v>
      </c>
      <c r="Q1" s="164"/>
      <c r="R1" s="164"/>
      <c r="S1" s="164"/>
      <c r="T1" s="164"/>
      <c r="U1" s="164"/>
      <c r="V1" s="164" t="s">
        <v>6</v>
      </c>
      <c r="W1" s="164"/>
      <c r="X1" s="164"/>
      <c r="Y1" s="164"/>
      <c r="Z1" s="164"/>
      <c r="AA1" s="164"/>
      <c r="AB1" s="164" t="s">
        <v>7</v>
      </c>
      <c r="AC1" s="164"/>
      <c r="AD1" s="164"/>
      <c r="AE1" s="164"/>
      <c r="AF1" s="164"/>
      <c r="AG1" s="164"/>
      <c r="AH1" s="164" t="s">
        <v>8</v>
      </c>
      <c r="AI1" s="164"/>
      <c r="AJ1" s="164"/>
      <c r="AK1" s="164"/>
      <c r="AL1" s="164"/>
      <c r="AM1" s="164"/>
      <c r="AN1" s="164" t="s">
        <v>9</v>
      </c>
      <c r="AO1" s="164"/>
      <c r="AP1" s="164"/>
      <c r="AQ1" s="164"/>
      <c r="AR1" s="164"/>
      <c r="AS1" s="164"/>
      <c r="AT1" s="164" t="s">
        <v>10</v>
      </c>
      <c r="AU1" s="164"/>
      <c r="AV1" s="164"/>
      <c r="AW1" s="164"/>
      <c r="AX1" s="164"/>
      <c r="AY1" s="164"/>
      <c r="AZ1" s="164" t="s">
        <v>11</v>
      </c>
      <c r="BA1" s="164"/>
      <c r="BB1" s="164"/>
      <c r="BC1" s="164"/>
      <c r="BD1" s="164"/>
      <c r="BE1" s="164"/>
      <c r="BF1" s="164" t="s">
        <v>12</v>
      </c>
      <c r="BG1" s="164"/>
      <c r="BH1" s="164"/>
      <c r="BI1" s="164"/>
      <c r="BJ1" s="164"/>
      <c r="BK1" s="164"/>
      <c r="BL1" s="164" t="s">
        <v>13</v>
      </c>
      <c r="BM1" s="164"/>
      <c r="BN1" s="164"/>
      <c r="BO1" s="164"/>
      <c r="BP1" s="164"/>
      <c r="BQ1" s="164"/>
      <c r="BR1" s="164" t="s">
        <v>14</v>
      </c>
      <c r="BS1" s="164"/>
      <c r="BT1" s="164"/>
      <c r="BU1" s="164"/>
      <c r="BV1" s="164"/>
      <c r="BW1" s="164"/>
      <c r="BX1" s="164" t="s">
        <v>15</v>
      </c>
      <c r="BY1" s="164"/>
      <c r="BZ1" s="164"/>
      <c r="CA1" s="164"/>
      <c r="CB1" s="164"/>
      <c r="CC1" s="164"/>
      <c r="CD1" s="164" t="s">
        <v>16</v>
      </c>
      <c r="CE1" s="164"/>
      <c r="CF1" s="164"/>
      <c r="CG1" s="164"/>
      <c r="CH1" s="164"/>
      <c r="CI1" s="164"/>
      <c r="CJ1" s="164" t="s">
        <v>17</v>
      </c>
      <c r="CK1" s="164"/>
      <c r="CL1" s="164"/>
      <c r="CM1" s="164"/>
      <c r="CN1" s="164"/>
      <c r="CO1" s="164"/>
      <c r="CQ1" s="167" t="s">
        <v>24</v>
      </c>
      <c r="CR1" s="167"/>
      <c r="CS1" s="167"/>
      <c r="CT1" s="167"/>
      <c r="CU1" s="167"/>
      <c r="CV1" s="13">
        <v>1</v>
      </c>
      <c r="CW1" s="13">
        <v>2</v>
      </c>
      <c r="CX1" s="13">
        <v>3</v>
      </c>
      <c r="CY1" s="13">
        <v>4</v>
      </c>
      <c r="CZ1" s="13">
        <v>5</v>
      </c>
      <c r="DA1" s="13">
        <v>6</v>
      </c>
      <c r="DB1" s="13">
        <v>7</v>
      </c>
      <c r="DC1" s="13">
        <v>8</v>
      </c>
      <c r="DD1" s="13">
        <v>9</v>
      </c>
      <c r="DE1" s="13">
        <v>10</v>
      </c>
      <c r="DF1" s="13">
        <v>11</v>
      </c>
      <c r="DG1" s="13">
        <v>12</v>
      </c>
      <c r="DH1" s="13">
        <v>13</v>
      </c>
      <c r="DI1" s="13">
        <v>14</v>
      </c>
      <c r="DJ1" s="13">
        <v>15</v>
      </c>
      <c r="DK1" s="15"/>
      <c r="DL1" s="15"/>
      <c r="DM1" s="29"/>
      <c r="DO1" s="17">
        <v>1</v>
      </c>
      <c r="DP1" s="17">
        <v>2</v>
      </c>
      <c r="DQ1" s="17">
        <v>3</v>
      </c>
      <c r="DR1" s="17">
        <v>4</v>
      </c>
      <c r="DS1" s="17">
        <v>5</v>
      </c>
      <c r="DT1" s="17">
        <v>6</v>
      </c>
      <c r="DU1" s="17">
        <v>7</v>
      </c>
      <c r="DV1" s="17">
        <v>8</v>
      </c>
      <c r="DW1" s="17">
        <v>9</v>
      </c>
      <c r="DX1" s="17">
        <v>10</v>
      </c>
      <c r="DY1" s="17">
        <v>11</v>
      </c>
      <c r="DZ1" s="17">
        <v>12</v>
      </c>
      <c r="EA1" s="17">
        <v>13</v>
      </c>
      <c r="EB1" s="17">
        <v>14</v>
      </c>
      <c r="EC1" s="17">
        <v>15</v>
      </c>
      <c r="ED1" s="19"/>
      <c r="EE1" s="19"/>
      <c r="EF1" s="19"/>
    </row>
    <row r="2" spans="1:136" x14ac:dyDescent="0.25">
      <c r="A2" s="166"/>
      <c r="B2" s="166"/>
      <c r="C2" s="166"/>
      <c r="D2" s="1" t="s">
        <v>18</v>
      </c>
      <c r="E2" s="1" t="s">
        <v>19</v>
      </c>
      <c r="F2" s="1" t="s">
        <v>20</v>
      </c>
      <c r="G2" s="1" t="s">
        <v>21</v>
      </c>
      <c r="H2" s="1" t="s">
        <v>22</v>
      </c>
      <c r="I2" s="1" t="s">
        <v>23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18</v>
      </c>
      <c r="Q2" s="1" t="s">
        <v>19</v>
      </c>
      <c r="R2" s="1" t="s">
        <v>20</v>
      </c>
      <c r="S2" s="1" t="s">
        <v>21</v>
      </c>
      <c r="T2" s="1" t="s">
        <v>22</v>
      </c>
      <c r="U2" s="1" t="s">
        <v>23</v>
      </c>
      <c r="V2" s="1" t="s">
        <v>18</v>
      </c>
      <c r="W2" s="1" t="s">
        <v>19</v>
      </c>
      <c r="X2" s="1" t="s">
        <v>20</v>
      </c>
      <c r="Y2" s="1" t="s">
        <v>21</v>
      </c>
      <c r="Z2" s="1" t="s">
        <v>22</v>
      </c>
      <c r="AA2" s="1" t="s">
        <v>23</v>
      </c>
      <c r="AB2" s="1" t="s">
        <v>18</v>
      </c>
      <c r="AC2" s="1" t="s">
        <v>19</v>
      </c>
      <c r="AD2" s="1" t="s">
        <v>20</v>
      </c>
      <c r="AE2" s="1" t="s">
        <v>21</v>
      </c>
      <c r="AF2" s="1" t="s">
        <v>22</v>
      </c>
      <c r="AG2" s="1" t="s">
        <v>23</v>
      </c>
      <c r="AH2" s="1" t="s">
        <v>18</v>
      </c>
      <c r="AI2" s="1" t="s">
        <v>19</v>
      </c>
      <c r="AJ2" s="1" t="s">
        <v>20</v>
      </c>
      <c r="AK2" s="1" t="s">
        <v>21</v>
      </c>
      <c r="AL2" s="1" t="s">
        <v>22</v>
      </c>
      <c r="AM2" s="1" t="s">
        <v>23</v>
      </c>
      <c r="AN2" s="1" t="s">
        <v>18</v>
      </c>
      <c r="AO2" s="1" t="s">
        <v>19</v>
      </c>
      <c r="AP2" s="1" t="s">
        <v>20</v>
      </c>
      <c r="AQ2" s="1" t="s">
        <v>21</v>
      </c>
      <c r="AR2" s="1" t="s">
        <v>22</v>
      </c>
      <c r="AS2" s="1" t="s">
        <v>23</v>
      </c>
      <c r="AT2" s="1" t="s">
        <v>18</v>
      </c>
      <c r="AU2" s="1" t="s">
        <v>19</v>
      </c>
      <c r="AV2" s="1" t="s">
        <v>20</v>
      </c>
      <c r="AW2" s="1" t="s">
        <v>21</v>
      </c>
      <c r="AX2" s="1" t="s">
        <v>22</v>
      </c>
      <c r="AY2" s="1" t="s">
        <v>23</v>
      </c>
      <c r="AZ2" s="1" t="s">
        <v>18</v>
      </c>
      <c r="BA2" s="1" t="s">
        <v>19</v>
      </c>
      <c r="BB2" s="1" t="s">
        <v>20</v>
      </c>
      <c r="BC2" s="1" t="s">
        <v>21</v>
      </c>
      <c r="BD2" s="1" t="s">
        <v>22</v>
      </c>
      <c r="BE2" s="1" t="s">
        <v>23</v>
      </c>
      <c r="BF2" s="1" t="s">
        <v>18</v>
      </c>
      <c r="BG2" s="1" t="s">
        <v>19</v>
      </c>
      <c r="BH2" s="1" t="s">
        <v>20</v>
      </c>
      <c r="BI2" s="1" t="s">
        <v>21</v>
      </c>
      <c r="BJ2" s="1" t="s">
        <v>22</v>
      </c>
      <c r="BK2" s="1" t="s">
        <v>23</v>
      </c>
      <c r="BL2" s="1" t="s">
        <v>18</v>
      </c>
      <c r="BM2" s="1" t="s">
        <v>19</v>
      </c>
      <c r="BN2" s="1" t="s">
        <v>20</v>
      </c>
      <c r="BO2" s="1" t="s">
        <v>21</v>
      </c>
      <c r="BP2" s="1" t="s">
        <v>22</v>
      </c>
      <c r="BQ2" s="1" t="s">
        <v>23</v>
      </c>
      <c r="BR2" s="1" t="s">
        <v>18</v>
      </c>
      <c r="BS2" s="1" t="s">
        <v>19</v>
      </c>
      <c r="BT2" s="1" t="s">
        <v>20</v>
      </c>
      <c r="BU2" s="1" t="s">
        <v>21</v>
      </c>
      <c r="BV2" s="1" t="s">
        <v>22</v>
      </c>
      <c r="BW2" s="1" t="s">
        <v>23</v>
      </c>
      <c r="BX2" s="1" t="s">
        <v>18</v>
      </c>
      <c r="BY2" s="1" t="s">
        <v>19</v>
      </c>
      <c r="BZ2" s="1" t="s">
        <v>20</v>
      </c>
      <c r="CA2" s="1" t="s">
        <v>21</v>
      </c>
      <c r="CB2" s="1" t="s">
        <v>22</v>
      </c>
      <c r="CC2" s="1" t="s">
        <v>23</v>
      </c>
      <c r="CD2" s="1" t="s">
        <v>18</v>
      </c>
      <c r="CE2" s="1" t="s">
        <v>19</v>
      </c>
      <c r="CF2" s="1" t="s">
        <v>20</v>
      </c>
      <c r="CG2" s="1" t="s">
        <v>21</v>
      </c>
      <c r="CH2" s="1" t="s">
        <v>22</v>
      </c>
      <c r="CI2" s="1" t="s">
        <v>23</v>
      </c>
      <c r="CJ2" s="1" t="s">
        <v>18</v>
      </c>
      <c r="CK2" s="1" t="s">
        <v>19</v>
      </c>
      <c r="CL2" s="1" t="s">
        <v>20</v>
      </c>
      <c r="CM2" s="1" t="s">
        <v>21</v>
      </c>
      <c r="CN2" s="1" t="s">
        <v>22</v>
      </c>
      <c r="CO2" s="1" t="s">
        <v>23</v>
      </c>
      <c r="CP2" s="11" t="s">
        <v>62</v>
      </c>
      <c r="CQ2" s="10" t="s">
        <v>19</v>
      </c>
      <c r="CR2" s="10" t="s">
        <v>20</v>
      </c>
      <c r="CS2" s="10" t="s">
        <v>21</v>
      </c>
      <c r="CT2" s="10" t="s">
        <v>22</v>
      </c>
      <c r="CU2" s="10" t="s">
        <v>23</v>
      </c>
      <c r="CV2" s="12" t="str">
        <f>IF(COUNT(E3:F3),D3,"")</f>
        <v>Kalimat toyyibah istighfar</v>
      </c>
      <c r="CW2" s="12" t="str">
        <f>IF(COUNT(K3:L3),J3,"")</f>
        <v>Asmaul Husna</v>
      </c>
      <c r="CX2" s="12" t="str">
        <f>IF(COUNT(Q3:R3),P3,"")</f>
        <v>Kisah nabi Ayyub as dan nabi Adam as</v>
      </c>
      <c r="CY2" s="12" t="str">
        <f>IF(COUNT(W3:X3),V3,"")</f>
        <v>Akhlaq terpuji terhadap hewan dan tumbuhan</v>
      </c>
      <c r="CZ2" s="12" t="str">
        <f>IF(COUNT(AC3:AD3),AB3,"")</f>
        <v/>
      </c>
      <c r="DA2" s="12" t="str">
        <f>IF(COUNT(AI3:AJ3),AH3,"")</f>
        <v/>
      </c>
      <c r="DB2" s="12" t="str">
        <f>IF(COUNT(AO3:AP3),AN3,"")</f>
        <v/>
      </c>
      <c r="DC2" s="12" t="str">
        <f>IF(COUNT(AU3:AV3),AT3,"")</f>
        <v/>
      </c>
      <c r="DD2" s="12" t="str">
        <f>IF(COUNT(BA3:BB3),AZ3,"")</f>
        <v/>
      </c>
      <c r="DE2" s="12" t="str">
        <f>IF(COUNT(BG3:BH3),BF3,"")</f>
        <v/>
      </c>
      <c r="DF2" s="12" t="str">
        <f>IF(COUNT(BM3:BN3),BL3,"")</f>
        <v/>
      </c>
      <c r="DG2" s="12" t="str">
        <f>IF(COUNT(BS3:BT3),BR3,"")</f>
        <v/>
      </c>
      <c r="DH2" s="12" t="str">
        <f>IF(COUNT(BY3:BZ3),BX3,"")</f>
        <v/>
      </c>
      <c r="DI2" s="12" t="str">
        <f>IF(COUNT(CE3:CF3),CD3,"")</f>
        <v/>
      </c>
      <c r="DJ2" s="12" t="str">
        <f>IF(COUNT(CK3:CL3),CJ3,"")</f>
        <v/>
      </c>
      <c r="DK2" s="16" t="s">
        <v>25</v>
      </c>
      <c r="DL2" s="16" t="s">
        <v>26</v>
      </c>
      <c r="DM2" s="30" t="s">
        <v>27</v>
      </c>
      <c r="DO2" s="18" t="str">
        <f>IF(COUNT(G3:I3),D3,"")</f>
        <v>Kalimat toyyibah istighfar</v>
      </c>
      <c r="DP2" s="18" t="str">
        <f>IF(COUNT(M3:O3),J3,"")</f>
        <v>Asmaul Husna</v>
      </c>
      <c r="DQ2" s="18" t="str">
        <f>IF(COUNT(S3:U3),P3,"")</f>
        <v>Kisah nabi Ayyub as dan nabi Adam as</v>
      </c>
      <c r="DR2" s="18" t="str">
        <f>IF(COUNT(Y3:AA3),V3,"")</f>
        <v>Akhlaq terpuji terhadap hewan dan tumbuhan</v>
      </c>
      <c r="DS2" s="18" t="str">
        <f>IF(COUNT(AE3:AG3),AB3,"")</f>
        <v/>
      </c>
      <c r="DT2" s="18" t="str">
        <f>IF(COUNT(AK3:AM3),AH3,"")</f>
        <v/>
      </c>
      <c r="DU2" s="18" t="str">
        <f>IF(COUNT(AQ3:AS3),AN3,"")</f>
        <v/>
      </c>
      <c r="DV2" s="18" t="str">
        <f>IF(COUNT(AW3:AY3),AT3,"")</f>
        <v/>
      </c>
      <c r="DW2" s="18" t="str">
        <f>IF(COUNT(BC3:BE3),AZ3,"")</f>
        <v/>
      </c>
      <c r="DX2" s="18" t="str">
        <f>IF(COUNT(BI3:BK3),BF3,"")</f>
        <v/>
      </c>
      <c r="DY2" s="18" t="str">
        <f>IF(COUNT(BO3:BQ3),BL3,"")</f>
        <v/>
      </c>
      <c r="DZ2" s="18" t="str">
        <f>IF(COUNT(BU3:BW3),BR3,"")</f>
        <v/>
      </c>
      <c r="EA2" s="18" t="str">
        <f>IF(COUNT(CA3:CC3),BX3,"")</f>
        <v/>
      </c>
      <c r="EB2" s="18" t="str">
        <f>IF(COUNT(CG3:CI3),CD3,"")</f>
        <v/>
      </c>
      <c r="EC2" s="18" t="str">
        <f>IF(COUNT(CM3:CO3),CJ3,"")</f>
        <v/>
      </c>
      <c r="ED2" s="20" t="s">
        <v>25</v>
      </c>
      <c r="EE2" s="20" t="s">
        <v>26</v>
      </c>
      <c r="EF2" s="20" t="s">
        <v>27</v>
      </c>
    </row>
    <row r="3" spans="1:136" ht="31.5" x14ac:dyDescent="0.25">
      <c r="A3" s="2">
        <v>1</v>
      </c>
      <c r="B3" s="3" t="str">
        <f t="shared" ref="B3:C32" ca="1" si="0">IFERROR(INDEX(Data_Siswa,ROW(B1),COLUMN(A3)),"")</f>
        <v>AHMAD FARIZI</v>
      </c>
      <c r="C3" s="3" t="str">
        <f t="shared" ca="1" si="0"/>
        <v>0087736464</v>
      </c>
      <c r="D3" s="4" t="s">
        <v>257</v>
      </c>
      <c r="E3" s="5">
        <v>80</v>
      </c>
      <c r="F3" s="5"/>
      <c r="G3" s="5"/>
      <c r="H3" s="5">
        <v>88</v>
      </c>
      <c r="I3" s="5"/>
      <c r="J3" s="4" t="s">
        <v>258</v>
      </c>
      <c r="K3" s="5">
        <v>87</v>
      </c>
      <c r="L3" s="5"/>
      <c r="M3" s="5"/>
      <c r="N3" s="5">
        <v>88</v>
      </c>
      <c r="O3" s="5"/>
      <c r="P3" s="4" t="s">
        <v>259</v>
      </c>
      <c r="Q3" s="5">
        <v>77</v>
      </c>
      <c r="R3" s="5"/>
      <c r="S3" s="5"/>
      <c r="T3" s="5">
        <v>84</v>
      </c>
      <c r="U3" s="5"/>
      <c r="V3" s="4" t="s">
        <v>260</v>
      </c>
      <c r="W3" s="5">
        <v>80</v>
      </c>
      <c r="X3" s="5"/>
      <c r="Y3" s="5"/>
      <c r="Z3" s="5">
        <v>93</v>
      </c>
      <c r="AA3" s="5"/>
      <c r="AB3" s="4"/>
      <c r="AC3" s="5"/>
      <c r="AD3" s="5"/>
      <c r="AE3" s="5"/>
      <c r="AF3" s="5"/>
      <c r="AG3" s="5"/>
      <c r="AH3" s="4"/>
      <c r="AI3" s="5"/>
      <c r="AJ3" s="5"/>
      <c r="AK3" s="5"/>
      <c r="AL3" s="5"/>
      <c r="AM3" s="5"/>
      <c r="AN3" s="6"/>
      <c r="AO3" s="5"/>
      <c r="AP3" s="5"/>
      <c r="AQ3" s="5"/>
      <c r="AR3" s="5"/>
      <c r="AS3" s="5"/>
      <c r="AT3" s="4"/>
      <c r="AU3" s="5"/>
      <c r="AV3" s="5"/>
      <c r="AW3" s="5"/>
      <c r="AX3" s="5"/>
      <c r="AY3" s="5"/>
      <c r="AZ3" s="4"/>
      <c r="BA3" s="5"/>
      <c r="BB3" s="5"/>
      <c r="BC3" s="5"/>
      <c r="BD3" s="5"/>
      <c r="BE3" s="5"/>
      <c r="BF3" s="4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6">
        <f>IFERROR(MAX(CQ3:CR3),"")</f>
        <v>81</v>
      </c>
      <c r="CQ3" s="10">
        <f>IFERROR(AVERAGEIF($D$2:$CO$2,CQ$2,$D3:$CO3),"")</f>
        <v>81</v>
      </c>
      <c r="CR3" s="10" t="str">
        <f t="shared" ref="CR3:CU18" si="1">IFERROR(AVERAGEIF($D$2:$CO$2,CR$2,$D3:$CO3),"")</f>
        <v/>
      </c>
      <c r="CS3" s="10" t="str">
        <f t="shared" si="1"/>
        <v/>
      </c>
      <c r="CT3" s="10">
        <f t="shared" si="1"/>
        <v>88.25</v>
      </c>
      <c r="CU3" s="10" t="str">
        <f t="shared" si="1"/>
        <v/>
      </c>
      <c r="CV3" s="21">
        <f>IF(COUNT(E3:F3),MAX(E3:F3),"")</f>
        <v>80</v>
      </c>
      <c r="CW3" s="21">
        <f>IF(COUNT(K3:L3),MAX(K3:L3),"")</f>
        <v>87</v>
      </c>
      <c r="CX3" s="22">
        <f>IF(COUNT(Q3:R3),MAX(Q3:R3),"")</f>
        <v>77</v>
      </c>
      <c r="CY3" s="22">
        <f>IF(COUNT(W3:X3),MAX(W3:X3),"")</f>
        <v>80</v>
      </c>
      <c r="CZ3" s="22" t="str">
        <f>IF(COUNT(AC3:AD3),MAX(AC3:AD3),"")</f>
        <v/>
      </c>
      <c r="DA3" s="23" t="str">
        <f>IF(COUNT(AI3:AJ3),MAX(AI3:AJ3),"")</f>
        <v/>
      </c>
      <c r="DB3" s="23" t="str">
        <f>IF(COUNT(AO3:AP3),MAX(AO3:AP3),"")</f>
        <v/>
      </c>
      <c r="DC3" s="23" t="str">
        <f>IF(COUNT(AU3:AV3),MAX(AU3:AV3),"")</f>
        <v/>
      </c>
      <c r="DD3" s="23" t="str">
        <f>IF(COUNT(BA3:BB3),MAX(BA3:BB3),"")</f>
        <v/>
      </c>
      <c r="DE3" s="23" t="str">
        <f>IF(COUNT(BG3:BH3),MAX(BG3:BH3),"")</f>
        <v/>
      </c>
      <c r="DF3" s="23" t="str">
        <f>IF(COUNT(BM3:BN3),MAX(BM3:BN3),"")</f>
        <v/>
      </c>
      <c r="DG3" s="23" t="str">
        <f>IF(COUNT(BS3:BT3),MAX(BS3:BT3),"")</f>
        <v/>
      </c>
      <c r="DH3" s="23" t="str">
        <f>IF(COUNT(BY3:BZ3),MAX(BY3:BZ3),"")</f>
        <v/>
      </c>
      <c r="DI3" s="23" t="str">
        <f>IF(COUNT(CE3:CF3),MAX(CE3:CF3),"")</f>
        <v/>
      </c>
      <c r="DJ3" s="23" t="str">
        <f>IF(COUNT(CK3:CL3),MAX(CK3:CL3),"")</f>
        <v/>
      </c>
      <c r="DK3" s="23" t="str">
        <f>IFERROR(INDEX($CV$2:$DJ$2,,MATCH(MAX($CV3:$DJ3),$CV3:$DJ3,0)),"")</f>
        <v>Asmaul Husna</v>
      </c>
      <c r="DL3" s="23" t="str">
        <f>IFERROR(INDEX($CV$2:$DJ$2,,MATCH(MIN($CV3:$DJ3),$CV3:$DJ3,0)),"")</f>
        <v>Kisah nabi Ayyub as dan nabi Adam as</v>
      </c>
      <c r="DM3" s="31" t="str">
        <f>IF(DK3="","",LOOKUP(MAX($CV3:$DJ3),KKM!$C$11:$C$14,KKM!$E$11:$E$14)&amp;" "&amp;AA!DK3&amp;"; "&amp;LOOKUP(MIN(AA!CV3:DJ3),KKM!$C$11:$C$14,KKM!$E$11:$E$14)&amp;" "&amp;AA!DL3)</f>
        <v>Memiliki kemampuan yang baik dalam  Asmaul Husna; Memiliki kemampuan yang cukup baik dalam  Kisah nabi Ayyub as dan nabi Adam as</v>
      </c>
      <c r="DO3" s="9">
        <f>IF(COUNT(G3:I3),AVERAGE(G3:I3),"")</f>
        <v>88</v>
      </c>
      <c r="DP3" s="9">
        <f>IF(DP$2="","",AVERAGE(M3:O3))</f>
        <v>88</v>
      </c>
      <c r="DQ3" s="9">
        <f>IF(DQ$2="","",AVERAGE(S3:U3))</f>
        <v>84</v>
      </c>
      <c r="DR3" s="9">
        <f>IF(DR$2="","",AVERAGE(Y3:AA3))</f>
        <v>93</v>
      </c>
      <c r="DS3" s="9" t="str">
        <f>IF(DS$2="","",AVERAGE(AE3:AG3))</f>
        <v/>
      </c>
      <c r="DT3" s="9" t="str">
        <f>IF(DT$2="","",IFERROR(AVERAGE(AK3:AM3),""))</f>
        <v/>
      </c>
      <c r="DU3" s="9" t="str">
        <f>IF(DU$2="","",IFERROR(AVERAGE(AQ3:AS3),""))</f>
        <v/>
      </c>
      <c r="DV3" s="9" t="str">
        <f>IF(DV$2="","",IFERROR(AVERAGE(AW3:AY3),""))</f>
        <v/>
      </c>
      <c r="DW3" s="9" t="str">
        <f>IFERROR(AVERAGE(BC3:BE3),"")</f>
        <v/>
      </c>
      <c r="DX3" s="9" t="str">
        <f>IFERROR(AVERAGE(BI3:BK3),"")</f>
        <v/>
      </c>
      <c r="DY3" s="9" t="str">
        <f>IFERROR(AVERAGE(BO3:BQ3),"")</f>
        <v/>
      </c>
      <c r="DZ3" s="9" t="str">
        <f>IFERROR(AVERAGE(BU3:BW3),"")</f>
        <v/>
      </c>
      <c r="EA3" s="9" t="str">
        <f>IFERROR(AVERAGE(CA3:CC3),"")</f>
        <v/>
      </c>
      <c r="EB3" s="9" t="str">
        <f>IFERROR(AVERAGE(CG3:CI3),"")</f>
        <v/>
      </c>
      <c r="EC3" s="9" t="str">
        <f>IFERROR(AVERAGE(CM3:CO3),"")</f>
        <v/>
      </c>
      <c r="ED3" s="9" t="str">
        <f>IFERROR(INDEX($DO$2:$EC$2,,MATCH(MAX($DO3:$EC3),$DO3:$EC3,0)),"")</f>
        <v>Akhlaq terpuji terhadap hewan dan tumbuhan</v>
      </c>
      <c r="EE3" s="9" t="str">
        <f>IFERROR(INDEX($DO$2:$EC$2,,MATCH(MIN($DO3:$EC3),$DO3:$EC3,0)),"")</f>
        <v>Kisah nabi Ayyub as dan nabi Adam as</v>
      </c>
      <c r="EF3" s="31" t="str">
        <f>IFERROR(LOOKUP(MAX($DO3:$EC3),KKM!$C$11:$C$14,KKM!$F$11:$F$14),"")&amp;AA!ED3&amp;"; "&amp;IFERROR(LOOKUP(MIN($DO3:$EC3),KKM!$C$11:$C$14,KKM!$F$11:$F$14),"")&amp;AA!EE3</f>
        <v>Sangat terampil dalam Akhlaq terpuji terhadap hewan dan tumbuhan; Terampil dalam Kisah nabi Ayyub as dan nabi Adam as</v>
      </c>
    </row>
    <row r="4" spans="1:136" ht="31.5" x14ac:dyDescent="0.25">
      <c r="A4" s="2">
        <v>2</v>
      </c>
      <c r="B4" s="3" t="str">
        <f t="shared" ca="1" si="0"/>
        <v>ALI BIKRIH</v>
      </c>
      <c r="C4" s="3" t="str">
        <f t="shared" ca="1" si="0"/>
        <v>0096718446</v>
      </c>
      <c r="D4" s="4" t="s">
        <v>257</v>
      </c>
      <c r="E4" s="5">
        <v>80</v>
      </c>
      <c r="F4" s="5"/>
      <c r="G4" s="5"/>
      <c r="H4" s="5">
        <v>80</v>
      </c>
      <c r="I4" s="5"/>
      <c r="J4" s="4" t="s">
        <v>258</v>
      </c>
      <c r="K4" s="5">
        <v>96</v>
      </c>
      <c r="L4" s="5"/>
      <c r="M4" s="5"/>
      <c r="N4" s="5">
        <v>80</v>
      </c>
      <c r="O4" s="5"/>
      <c r="P4" s="4" t="s">
        <v>259</v>
      </c>
      <c r="Q4" s="5">
        <v>70</v>
      </c>
      <c r="R4" s="5"/>
      <c r="S4" s="5"/>
      <c r="T4" s="5">
        <v>78</v>
      </c>
      <c r="U4" s="5"/>
      <c r="V4" s="4" t="s">
        <v>260</v>
      </c>
      <c r="W4" s="5">
        <v>80</v>
      </c>
      <c r="X4" s="5"/>
      <c r="Y4" s="5"/>
      <c r="Z4" s="5">
        <v>94</v>
      </c>
      <c r="AA4" s="5"/>
      <c r="AB4" s="4"/>
      <c r="AC4" s="5"/>
      <c r="AD4" s="5"/>
      <c r="AE4" s="5"/>
      <c r="AF4" s="5"/>
      <c r="AG4" s="5"/>
      <c r="AH4" s="4"/>
      <c r="AI4" s="5"/>
      <c r="AJ4" s="5"/>
      <c r="AK4" s="5"/>
      <c r="AL4" s="5"/>
      <c r="AM4" s="5"/>
      <c r="AN4" s="6"/>
      <c r="AO4" s="5"/>
      <c r="AP4" s="5"/>
      <c r="AQ4" s="5"/>
      <c r="AR4" s="5"/>
      <c r="AS4" s="5"/>
      <c r="AT4" s="4"/>
      <c r="AU4" s="5"/>
      <c r="AV4" s="5"/>
      <c r="AW4" s="5"/>
      <c r="AX4" s="5"/>
      <c r="AY4" s="5"/>
      <c r="AZ4" s="4"/>
      <c r="BA4" s="5"/>
      <c r="BB4" s="5"/>
      <c r="BC4" s="5"/>
      <c r="BD4" s="5"/>
      <c r="BE4" s="5"/>
      <c r="BF4" s="4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6">
        <f t="shared" ref="CP4:CP32" si="2">IFERROR(MAX(CQ4:CR4),"")</f>
        <v>81.5</v>
      </c>
      <c r="CQ4" s="10">
        <f t="shared" ref="CQ4:CU26" si="3">IFERROR(AVERAGEIF($D$2:$CO$2,CQ$2,$D4:$CO4),"")</f>
        <v>81.5</v>
      </c>
      <c r="CR4" s="10" t="str">
        <f t="shared" si="1"/>
        <v/>
      </c>
      <c r="CS4" s="10" t="str">
        <f t="shared" si="1"/>
        <v/>
      </c>
      <c r="CT4" s="10">
        <f t="shared" si="1"/>
        <v>83</v>
      </c>
      <c r="CU4" s="10" t="str">
        <f t="shared" si="1"/>
        <v/>
      </c>
      <c r="CV4" s="21">
        <f t="shared" ref="CV4:CV32" si="4">IF(COUNT(E4:F4),MAX(E4:F4),"")</f>
        <v>80</v>
      </c>
      <c r="CW4" s="21">
        <f t="shared" ref="CW4:CW32" si="5">IF(COUNT(K4:L4),MAX(K4:L4),"")</f>
        <v>96</v>
      </c>
      <c r="CX4" s="22">
        <f t="shared" ref="CX4:CX32" si="6">IF(COUNT(Q4:R4),MAX(Q4:R4),"")</f>
        <v>70</v>
      </c>
      <c r="CY4" s="22">
        <f t="shared" ref="CY4:CY32" si="7">IF(COUNT(W4:X4),MAX(W4:X4),"")</f>
        <v>80</v>
      </c>
      <c r="CZ4" s="22" t="str">
        <f t="shared" ref="CZ4:CZ32" si="8">IF(COUNT(AC4:AD4),MAX(AC4:AD4),"")</f>
        <v/>
      </c>
      <c r="DA4" s="23" t="str">
        <f t="shared" ref="DA4:DA32" si="9">IF(COUNT(AI4:AJ4),MAX(AI4:AJ4),"")</f>
        <v/>
      </c>
      <c r="DB4" s="23" t="str">
        <f t="shared" ref="DB4:DB32" si="10">IF(COUNT(AO4:AP4),MAX(AO4:AP4),"")</f>
        <v/>
      </c>
      <c r="DC4" s="23" t="str">
        <f t="shared" ref="DC4:DC32" si="11">IF(COUNT(AU4:AV4),MAX(AU4:AV4),"")</f>
        <v/>
      </c>
      <c r="DD4" s="23" t="str">
        <f t="shared" ref="DD4:DD32" si="12">IF(COUNT(BA4:BB4),MAX(BA4:BB4),"")</f>
        <v/>
      </c>
      <c r="DE4" s="23" t="str">
        <f t="shared" ref="DE4:DE32" si="13">IF(COUNT(BG4:BH4),MAX(BG4:BH4),"")</f>
        <v/>
      </c>
      <c r="DF4" s="23" t="str">
        <f t="shared" ref="DF4:DF32" si="14">IF(COUNT(BM4:BN4),MAX(BM4:BN4),"")</f>
        <v/>
      </c>
      <c r="DG4" s="23" t="str">
        <f t="shared" ref="DG4:DG32" si="15">IF(COUNT(BS4:BT4),MAX(BS4:BT4),"")</f>
        <v/>
      </c>
      <c r="DH4" s="23" t="str">
        <f t="shared" ref="DH4:DH32" si="16">IF(COUNT(BY4:BZ4),MAX(BY4:BZ4),"")</f>
        <v/>
      </c>
      <c r="DI4" s="23" t="str">
        <f t="shared" ref="DI4:DI32" si="17">IF(COUNT(CE4:CF4),MAX(CE4:CF4),"")</f>
        <v/>
      </c>
      <c r="DJ4" s="23" t="str">
        <f t="shared" ref="DJ4:DJ32" si="18">IF(COUNT(CK4:CL4),MAX(CK4:CL4),"")</f>
        <v/>
      </c>
      <c r="DK4" s="23" t="str">
        <f t="shared" ref="DK4:DK32" si="19">IFERROR(INDEX($CV$2:$DJ$2,,MATCH(MAX($CV4:$DJ4),$CV4:$DJ4,0)),"")</f>
        <v>Asmaul Husna</v>
      </c>
      <c r="DL4" s="23" t="str">
        <f t="shared" ref="DL4:DL32" si="20">IFERROR(INDEX($CV$2:$DJ$2,,MATCH(MIN($CV4:$DJ4),$CV4:$DJ4,0)),"")</f>
        <v>Kisah nabi Ayyub as dan nabi Adam as</v>
      </c>
      <c r="DM4" s="31" t="str">
        <f>IF(DK4="","",LOOKUP(MAX($CV4:$DJ4),KKM!$C$11:$C$14,KKM!$E$11:$E$14)&amp;" "&amp;AA!DK4&amp;"; "&amp;LOOKUP(MIN(AA!CV4:DJ4),KKM!$C$11:$C$14,KKM!$E$11:$E$14)&amp;" "&amp;AA!DL4)</f>
        <v>Memiliki kemampuan yang sangat baik dalam  Asmaul Husna; Memiliki kemampuan yang cukup baik dalam  Kisah nabi Ayyub as dan nabi Adam as</v>
      </c>
      <c r="DO4" s="9">
        <f t="shared" ref="DO4:DO32" si="21">IF(COUNT(G4:I4),AVERAGE(G4:I4),"")</f>
        <v>80</v>
      </c>
      <c r="DP4" s="9">
        <f t="shared" ref="DP4:DP32" si="22">IF(DP$2="","",AVERAGE(M4:O4))</f>
        <v>80</v>
      </c>
      <c r="DQ4" s="9">
        <f t="shared" ref="DQ4:DQ32" si="23">IF(DQ$2="","",AVERAGE(S4:U4))</f>
        <v>78</v>
      </c>
      <c r="DR4" s="9">
        <f t="shared" ref="DR4:DR32" si="24">IF(DR$2="","",AVERAGE(Y4:AA4))</f>
        <v>94</v>
      </c>
      <c r="DS4" s="9" t="str">
        <f t="shared" ref="DS4:DS32" si="25">IF(DS$2="","",AVERAGE(AE4:AG4))</f>
        <v/>
      </c>
      <c r="DT4" s="9" t="str">
        <f t="shared" ref="DT4:DT32" si="26">IF(DT$2="","",IFERROR(AVERAGE(AK4:AM4),""))</f>
        <v/>
      </c>
      <c r="DU4" s="9" t="str">
        <f t="shared" ref="DU4:DU32" si="27">IF(DU$2="","",IFERROR(AVERAGE(AQ4:AS4),""))</f>
        <v/>
      </c>
      <c r="DV4" s="9" t="str">
        <f t="shared" ref="DV4:DV32" si="28">IF(DV$2="","",IFERROR(AVERAGE(AW4:AY4),""))</f>
        <v/>
      </c>
      <c r="DW4" s="9" t="str">
        <f t="shared" ref="DW4:DW32" si="29">IFERROR(AVERAGE(BC4:BE4),"")</f>
        <v/>
      </c>
      <c r="DX4" s="9" t="str">
        <f t="shared" ref="DX4:DX32" si="30">IFERROR(AVERAGE(BI4:BK4),"")</f>
        <v/>
      </c>
      <c r="DY4" s="9" t="str">
        <f t="shared" ref="DY4:DY32" si="31">IFERROR(AVERAGE(BO4:BQ4),"")</f>
        <v/>
      </c>
      <c r="DZ4" s="9" t="str">
        <f t="shared" ref="DZ4:DZ32" si="32">IFERROR(AVERAGE(BU4:BW4),"")</f>
        <v/>
      </c>
      <c r="EA4" s="9" t="str">
        <f t="shared" ref="EA4:EA32" si="33">IFERROR(AVERAGE(CA4:CC4),"")</f>
        <v/>
      </c>
      <c r="EB4" s="9" t="str">
        <f t="shared" ref="EB4:EB32" si="34">IFERROR(AVERAGE(CG4:CI4),"")</f>
        <v/>
      </c>
      <c r="EC4" s="9" t="str">
        <f t="shared" ref="EC4:EC32" si="35">IFERROR(AVERAGE(CM4:CO4),"")</f>
        <v/>
      </c>
      <c r="ED4" s="9" t="str">
        <f t="shared" ref="ED4:ED32" si="36">IFERROR(INDEX($DO$2:$EC$2,,MATCH(MAX($DO4:$EC4),$DO4:$EC4,0)),"")</f>
        <v>Akhlaq terpuji terhadap hewan dan tumbuhan</v>
      </c>
      <c r="EE4" s="9" t="str">
        <f t="shared" ref="EE4:EE32" si="37">IFERROR(INDEX($DO$2:$EC$2,,MATCH(MIN($DO4:$EC4),$DO4:$EC4,0)),"")</f>
        <v>Kisah nabi Ayyub as dan nabi Adam as</v>
      </c>
      <c r="EF4" s="31" t="str">
        <f>IFERROR(LOOKUP(MAX($DO4:$EC4),KKM!$C$11:$C$14,KKM!$F$11:$F$14),"")&amp;AA!ED4&amp;"; "&amp;IFERROR(LOOKUP(MIN($DO4:$EC4),KKM!$C$11:$C$14,KKM!$F$11:$F$14),"")&amp;AA!EE4</f>
        <v>Sangat terampil dalam Akhlaq terpuji terhadap hewan dan tumbuhan; Cukup terampil dalam Kisah nabi Ayyub as dan nabi Adam as</v>
      </c>
    </row>
    <row r="5" spans="1:136" ht="31.5" x14ac:dyDescent="0.25">
      <c r="A5" s="2">
        <v>3</v>
      </c>
      <c r="B5" s="3" t="str">
        <f t="shared" ca="1" si="0"/>
        <v>ANIES KALEELA</v>
      </c>
      <c r="C5" s="3" t="str">
        <f t="shared" ca="1" si="0"/>
        <v>0084872709</v>
      </c>
      <c r="D5" s="4" t="s">
        <v>257</v>
      </c>
      <c r="E5" s="5">
        <v>87</v>
      </c>
      <c r="F5" s="5"/>
      <c r="G5" s="5"/>
      <c r="H5" s="5">
        <v>80</v>
      </c>
      <c r="I5" s="5"/>
      <c r="J5" s="4" t="s">
        <v>258</v>
      </c>
      <c r="K5" s="5">
        <v>93</v>
      </c>
      <c r="L5" s="5"/>
      <c r="M5" s="5"/>
      <c r="N5" s="5">
        <v>80</v>
      </c>
      <c r="O5" s="5"/>
      <c r="P5" s="4" t="s">
        <v>259</v>
      </c>
      <c r="Q5" s="5">
        <v>72</v>
      </c>
      <c r="R5" s="5"/>
      <c r="S5" s="5"/>
      <c r="T5" s="5">
        <v>77</v>
      </c>
      <c r="U5" s="5"/>
      <c r="V5" s="4" t="s">
        <v>260</v>
      </c>
      <c r="W5" s="5">
        <v>87</v>
      </c>
      <c r="X5" s="5"/>
      <c r="Y5" s="5"/>
      <c r="Z5" s="5">
        <v>96</v>
      </c>
      <c r="AA5" s="5"/>
      <c r="AB5" s="4"/>
      <c r="AC5" s="5"/>
      <c r="AD5" s="5"/>
      <c r="AE5" s="5"/>
      <c r="AF5" s="5"/>
      <c r="AG5" s="5"/>
      <c r="AH5" s="4"/>
      <c r="AI5" s="5"/>
      <c r="AJ5" s="5"/>
      <c r="AK5" s="5"/>
      <c r="AL5" s="5"/>
      <c r="AM5" s="5"/>
      <c r="AN5" s="6"/>
      <c r="AO5" s="5"/>
      <c r="AP5" s="5"/>
      <c r="AQ5" s="5"/>
      <c r="AR5" s="5"/>
      <c r="AS5" s="5"/>
      <c r="AT5" s="4"/>
      <c r="AU5" s="5"/>
      <c r="AV5" s="5"/>
      <c r="AW5" s="5"/>
      <c r="AX5" s="5"/>
      <c r="AY5" s="5"/>
      <c r="AZ5" s="4"/>
      <c r="BA5" s="5"/>
      <c r="BB5" s="5"/>
      <c r="BC5" s="5"/>
      <c r="BD5" s="5"/>
      <c r="BE5" s="5"/>
      <c r="BF5" s="4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6">
        <f t="shared" si="2"/>
        <v>84.75</v>
      </c>
      <c r="CQ5" s="10">
        <f t="shared" si="3"/>
        <v>84.75</v>
      </c>
      <c r="CR5" s="10" t="str">
        <f t="shared" si="1"/>
        <v/>
      </c>
      <c r="CS5" s="10" t="str">
        <f t="shared" si="1"/>
        <v/>
      </c>
      <c r="CT5" s="10">
        <f t="shared" si="1"/>
        <v>83.25</v>
      </c>
      <c r="CU5" s="10" t="str">
        <f t="shared" si="1"/>
        <v/>
      </c>
      <c r="CV5" s="21">
        <f t="shared" si="4"/>
        <v>87</v>
      </c>
      <c r="CW5" s="21">
        <f t="shared" si="5"/>
        <v>93</v>
      </c>
      <c r="CX5" s="22">
        <f t="shared" si="6"/>
        <v>72</v>
      </c>
      <c r="CY5" s="22">
        <f t="shared" si="7"/>
        <v>87</v>
      </c>
      <c r="CZ5" s="22" t="str">
        <f t="shared" si="8"/>
        <v/>
      </c>
      <c r="DA5" s="23" t="str">
        <f t="shared" si="9"/>
        <v/>
      </c>
      <c r="DB5" s="23" t="str">
        <f t="shared" si="10"/>
        <v/>
      </c>
      <c r="DC5" s="23" t="str">
        <f t="shared" si="11"/>
        <v/>
      </c>
      <c r="DD5" s="23" t="str">
        <f t="shared" si="12"/>
        <v/>
      </c>
      <c r="DE5" s="23" t="str">
        <f t="shared" si="13"/>
        <v/>
      </c>
      <c r="DF5" s="23" t="str">
        <f t="shared" si="14"/>
        <v/>
      </c>
      <c r="DG5" s="23" t="str">
        <f t="shared" si="15"/>
        <v/>
      </c>
      <c r="DH5" s="23" t="str">
        <f t="shared" si="16"/>
        <v/>
      </c>
      <c r="DI5" s="23" t="str">
        <f t="shared" si="17"/>
        <v/>
      </c>
      <c r="DJ5" s="23" t="str">
        <f t="shared" si="18"/>
        <v/>
      </c>
      <c r="DK5" s="23" t="str">
        <f t="shared" si="19"/>
        <v>Asmaul Husna</v>
      </c>
      <c r="DL5" s="23" t="str">
        <f t="shared" si="20"/>
        <v>Kisah nabi Ayyub as dan nabi Adam as</v>
      </c>
      <c r="DM5" s="31" t="str">
        <f>IF(DK5="","",LOOKUP(MAX($CV5:$DJ5),KKM!$C$11:$C$14,KKM!$E$11:$E$14)&amp;" "&amp;AA!DK5&amp;"; "&amp;LOOKUP(MIN(AA!CV5:DJ5),KKM!$C$11:$C$14,KKM!$E$11:$E$14)&amp;" "&amp;AA!DL5)</f>
        <v>Memiliki kemampuan yang sangat baik dalam  Asmaul Husna; Memiliki kemampuan yang cukup baik dalam  Kisah nabi Ayyub as dan nabi Adam as</v>
      </c>
      <c r="DO5" s="9">
        <f t="shared" si="21"/>
        <v>80</v>
      </c>
      <c r="DP5" s="9">
        <f t="shared" si="22"/>
        <v>80</v>
      </c>
      <c r="DQ5" s="9">
        <f t="shared" si="23"/>
        <v>77</v>
      </c>
      <c r="DR5" s="9">
        <f t="shared" si="24"/>
        <v>96</v>
      </c>
      <c r="DS5" s="9" t="str">
        <f t="shared" si="25"/>
        <v/>
      </c>
      <c r="DT5" s="9" t="str">
        <f t="shared" si="26"/>
        <v/>
      </c>
      <c r="DU5" s="9" t="str">
        <f t="shared" si="27"/>
        <v/>
      </c>
      <c r="DV5" s="9" t="str">
        <f t="shared" si="28"/>
        <v/>
      </c>
      <c r="DW5" s="9" t="str">
        <f t="shared" si="29"/>
        <v/>
      </c>
      <c r="DX5" s="9" t="str">
        <f t="shared" si="30"/>
        <v/>
      </c>
      <c r="DY5" s="9" t="str">
        <f t="shared" si="31"/>
        <v/>
      </c>
      <c r="DZ5" s="9" t="str">
        <f t="shared" si="32"/>
        <v/>
      </c>
      <c r="EA5" s="9" t="str">
        <f t="shared" si="33"/>
        <v/>
      </c>
      <c r="EB5" s="9" t="str">
        <f t="shared" si="34"/>
        <v/>
      </c>
      <c r="EC5" s="9" t="str">
        <f t="shared" si="35"/>
        <v/>
      </c>
      <c r="ED5" s="9" t="str">
        <f t="shared" si="36"/>
        <v>Akhlaq terpuji terhadap hewan dan tumbuhan</v>
      </c>
      <c r="EE5" s="9" t="str">
        <f t="shared" si="37"/>
        <v>Kisah nabi Ayyub as dan nabi Adam as</v>
      </c>
      <c r="EF5" s="31" t="str">
        <f>IFERROR(LOOKUP(MAX($DO5:$EC5),KKM!$C$11:$C$14,KKM!$F$11:$F$14),"")&amp;AA!ED5&amp;"; "&amp;IFERROR(LOOKUP(MIN($DO5:$EC5),KKM!$C$11:$C$14,KKM!$F$11:$F$14),"")&amp;AA!EE5</f>
        <v>Sangat terampil dalam Akhlaq terpuji terhadap hewan dan tumbuhan; Cukup terampil dalam Kisah nabi Ayyub as dan nabi Adam as</v>
      </c>
    </row>
    <row r="6" spans="1:136" ht="31.5" x14ac:dyDescent="0.25">
      <c r="A6" s="2">
        <v>4</v>
      </c>
      <c r="B6" s="3" t="str">
        <f t="shared" ca="1" si="0"/>
        <v>DEDI</v>
      </c>
      <c r="C6" s="3" t="str">
        <f t="shared" ca="1" si="0"/>
        <v>0077915208</v>
      </c>
      <c r="D6" s="4" t="s">
        <v>257</v>
      </c>
      <c r="E6" s="5">
        <v>96</v>
      </c>
      <c r="F6" s="5"/>
      <c r="G6" s="5"/>
      <c r="H6" s="5">
        <v>80</v>
      </c>
      <c r="I6" s="5"/>
      <c r="J6" s="4" t="s">
        <v>258</v>
      </c>
      <c r="K6" s="5">
        <v>94</v>
      </c>
      <c r="L6" s="5"/>
      <c r="M6" s="5"/>
      <c r="N6" s="5">
        <v>80</v>
      </c>
      <c r="O6" s="5"/>
      <c r="P6" s="4" t="s">
        <v>259</v>
      </c>
      <c r="Q6" s="5">
        <v>76</v>
      </c>
      <c r="R6" s="5"/>
      <c r="S6" s="5"/>
      <c r="T6" s="5">
        <v>77</v>
      </c>
      <c r="U6" s="5"/>
      <c r="V6" s="4" t="s">
        <v>260</v>
      </c>
      <c r="W6" s="5">
        <v>96</v>
      </c>
      <c r="X6" s="5"/>
      <c r="Y6" s="5"/>
      <c r="Z6" s="5">
        <v>93</v>
      </c>
      <c r="AA6" s="5"/>
      <c r="AB6" s="4"/>
      <c r="AC6" s="5"/>
      <c r="AD6" s="5"/>
      <c r="AE6" s="5"/>
      <c r="AF6" s="5"/>
      <c r="AG6" s="5"/>
      <c r="AH6" s="4"/>
      <c r="AI6" s="5"/>
      <c r="AJ6" s="5"/>
      <c r="AK6" s="5"/>
      <c r="AL6" s="5"/>
      <c r="AM6" s="5"/>
      <c r="AN6" s="6"/>
      <c r="AO6" s="5"/>
      <c r="AP6" s="5"/>
      <c r="AQ6" s="5"/>
      <c r="AR6" s="5"/>
      <c r="AS6" s="5"/>
      <c r="AT6" s="4"/>
      <c r="AU6" s="5"/>
      <c r="AV6" s="5"/>
      <c r="AW6" s="5"/>
      <c r="AX6" s="5"/>
      <c r="AY6" s="5"/>
      <c r="AZ6" s="4"/>
      <c r="BA6" s="5"/>
      <c r="BB6" s="5"/>
      <c r="BC6" s="5"/>
      <c r="BD6" s="5"/>
      <c r="BE6" s="5"/>
      <c r="BF6" s="4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6">
        <f t="shared" si="2"/>
        <v>90.5</v>
      </c>
      <c r="CQ6" s="10">
        <f t="shared" si="3"/>
        <v>90.5</v>
      </c>
      <c r="CR6" s="10" t="str">
        <f t="shared" si="1"/>
        <v/>
      </c>
      <c r="CS6" s="10" t="str">
        <f t="shared" si="1"/>
        <v/>
      </c>
      <c r="CT6" s="10">
        <f t="shared" si="1"/>
        <v>82.5</v>
      </c>
      <c r="CU6" s="10" t="str">
        <f t="shared" si="1"/>
        <v/>
      </c>
      <c r="CV6" s="21">
        <f t="shared" si="4"/>
        <v>96</v>
      </c>
      <c r="CW6" s="21">
        <f t="shared" si="5"/>
        <v>94</v>
      </c>
      <c r="CX6" s="22">
        <f t="shared" si="6"/>
        <v>76</v>
      </c>
      <c r="CY6" s="22">
        <f t="shared" si="7"/>
        <v>96</v>
      </c>
      <c r="CZ6" s="22" t="str">
        <f t="shared" si="8"/>
        <v/>
      </c>
      <c r="DA6" s="23" t="str">
        <f t="shared" si="9"/>
        <v/>
      </c>
      <c r="DB6" s="23" t="str">
        <f t="shared" si="10"/>
        <v/>
      </c>
      <c r="DC6" s="23" t="str">
        <f t="shared" si="11"/>
        <v/>
      </c>
      <c r="DD6" s="23" t="str">
        <f t="shared" si="12"/>
        <v/>
      </c>
      <c r="DE6" s="23" t="str">
        <f t="shared" si="13"/>
        <v/>
      </c>
      <c r="DF6" s="23" t="str">
        <f t="shared" si="14"/>
        <v/>
      </c>
      <c r="DG6" s="23" t="str">
        <f t="shared" si="15"/>
        <v/>
      </c>
      <c r="DH6" s="23" t="str">
        <f t="shared" si="16"/>
        <v/>
      </c>
      <c r="DI6" s="23" t="str">
        <f t="shared" si="17"/>
        <v/>
      </c>
      <c r="DJ6" s="23" t="str">
        <f t="shared" si="18"/>
        <v/>
      </c>
      <c r="DK6" s="23" t="str">
        <f t="shared" si="19"/>
        <v>Kalimat toyyibah istighfar</v>
      </c>
      <c r="DL6" s="23" t="str">
        <f t="shared" si="20"/>
        <v>Kisah nabi Ayyub as dan nabi Adam as</v>
      </c>
      <c r="DM6" s="31" t="str">
        <f>IF(DK6="","",LOOKUP(MAX($CV6:$DJ6),KKM!$C$11:$C$14,KKM!$E$11:$E$14)&amp;" "&amp;AA!DK6&amp;"; "&amp;LOOKUP(MIN(AA!CV6:DJ6),KKM!$C$11:$C$14,KKM!$E$11:$E$14)&amp;" "&amp;AA!DL6)</f>
        <v>Memiliki kemampuan yang sangat baik dalam  Kalimat toyyibah istighfar; Memiliki kemampuan yang cukup baik dalam  Kisah nabi Ayyub as dan nabi Adam as</v>
      </c>
      <c r="DO6" s="9">
        <f t="shared" si="21"/>
        <v>80</v>
      </c>
      <c r="DP6" s="9">
        <f t="shared" si="22"/>
        <v>80</v>
      </c>
      <c r="DQ6" s="9">
        <f t="shared" si="23"/>
        <v>77</v>
      </c>
      <c r="DR6" s="9">
        <f t="shared" si="24"/>
        <v>93</v>
      </c>
      <c r="DS6" s="9" t="str">
        <f t="shared" si="25"/>
        <v/>
      </c>
      <c r="DT6" s="9" t="str">
        <f t="shared" si="26"/>
        <v/>
      </c>
      <c r="DU6" s="9" t="str">
        <f t="shared" si="27"/>
        <v/>
      </c>
      <c r="DV6" s="9" t="str">
        <f t="shared" si="28"/>
        <v/>
      </c>
      <c r="DW6" s="9" t="str">
        <f t="shared" si="29"/>
        <v/>
      </c>
      <c r="DX6" s="9" t="str">
        <f t="shared" si="30"/>
        <v/>
      </c>
      <c r="DY6" s="9" t="str">
        <f t="shared" si="31"/>
        <v/>
      </c>
      <c r="DZ6" s="9" t="str">
        <f t="shared" si="32"/>
        <v/>
      </c>
      <c r="EA6" s="9" t="str">
        <f t="shared" si="33"/>
        <v/>
      </c>
      <c r="EB6" s="9" t="str">
        <f t="shared" si="34"/>
        <v/>
      </c>
      <c r="EC6" s="9" t="str">
        <f t="shared" si="35"/>
        <v/>
      </c>
      <c r="ED6" s="9" t="str">
        <f t="shared" si="36"/>
        <v>Akhlaq terpuji terhadap hewan dan tumbuhan</v>
      </c>
      <c r="EE6" s="9" t="str">
        <f t="shared" si="37"/>
        <v>Kisah nabi Ayyub as dan nabi Adam as</v>
      </c>
      <c r="EF6" s="31" t="str">
        <f>IFERROR(LOOKUP(MAX($DO6:$EC6),KKM!$C$11:$C$14,KKM!$F$11:$F$14),"")&amp;AA!ED6&amp;"; "&amp;IFERROR(LOOKUP(MIN($DO6:$EC6),KKM!$C$11:$C$14,KKM!$F$11:$F$14),"")&amp;AA!EE6</f>
        <v>Sangat terampil dalam Akhlaq terpuji terhadap hewan dan tumbuhan; Cukup terampil dalam Kisah nabi Ayyub as dan nabi Adam as</v>
      </c>
    </row>
    <row r="7" spans="1:136" ht="31.5" x14ac:dyDescent="0.25">
      <c r="A7" s="2">
        <v>5</v>
      </c>
      <c r="B7" s="3" t="str">
        <f t="shared" ca="1" si="0"/>
        <v>DESWITA MAHARANI</v>
      </c>
      <c r="C7" s="3" t="str">
        <f t="shared" ca="1" si="0"/>
        <v>0093819661</v>
      </c>
      <c r="D7" s="4" t="s">
        <v>257</v>
      </c>
      <c r="E7" s="5">
        <v>93</v>
      </c>
      <c r="F7" s="5"/>
      <c r="G7" s="5"/>
      <c r="H7" s="5">
        <v>80</v>
      </c>
      <c r="I7" s="5"/>
      <c r="J7" s="4" t="s">
        <v>258</v>
      </c>
      <c r="K7" s="5">
        <v>88</v>
      </c>
      <c r="L7" s="5"/>
      <c r="M7" s="5"/>
      <c r="N7" s="5">
        <v>80</v>
      </c>
      <c r="O7" s="5"/>
      <c r="P7" s="4" t="s">
        <v>259</v>
      </c>
      <c r="Q7" s="5">
        <v>78</v>
      </c>
      <c r="R7" s="5"/>
      <c r="S7" s="5"/>
      <c r="T7" s="5">
        <v>77</v>
      </c>
      <c r="U7" s="5"/>
      <c r="V7" s="4" t="s">
        <v>260</v>
      </c>
      <c r="W7" s="5">
        <v>93</v>
      </c>
      <c r="X7" s="5"/>
      <c r="Y7" s="5"/>
      <c r="Z7" s="5">
        <v>94</v>
      </c>
      <c r="AA7" s="5"/>
      <c r="AB7" s="4"/>
      <c r="AC7" s="5"/>
      <c r="AD7" s="5"/>
      <c r="AE7" s="5"/>
      <c r="AF7" s="5"/>
      <c r="AG7" s="5"/>
      <c r="AH7" s="4"/>
      <c r="AI7" s="5"/>
      <c r="AJ7" s="5"/>
      <c r="AK7" s="5"/>
      <c r="AL7" s="5"/>
      <c r="AM7" s="5"/>
      <c r="AN7" s="6"/>
      <c r="AO7" s="5"/>
      <c r="AP7" s="5"/>
      <c r="AQ7" s="5"/>
      <c r="AR7" s="5"/>
      <c r="AS7" s="5"/>
      <c r="AT7" s="4"/>
      <c r="AU7" s="5"/>
      <c r="AV7" s="5"/>
      <c r="AW7" s="5"/>
      <c r="AX7" s="5"/>
      <c r="AY7" s="5"/>
      <c r="AZ7" s="4"/>
      <c r="BA7" s="5"/>
      <c r="BB7" s="5"/>
      <c r="BC7" s="5"/>
      <c r="BD7" s="5"/>
      <c r="BE7" s="5"/>
      <c r="BF7" s="4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6">
        <f t="shared" si="2"/>
        <v>88</v>
      </c>
      <c r="CQ7" s="10">
        <f t="shared" si="3"/>
        <v>88</v>
      </c>
      <c r="CR7" s="10" t="str">
        <f t="shared" si="1"/>
        <v/>
      </c>
      <c r="CS7" s="10" t="str">
        <f t="shared" si="1"/>
        <v/>
      </c>
      <c r="CT7" s="10">
        <f t="shared" si="1"/>
        <v>82.75</v>
      </c>
      <c r="CU7" s="10" t="str">
        <f t="shared" si="1"/>
        <v/>
      </c>
      <c r="CV7" s="21">
        <f t="shared" si="4"/>
        <v>93</v>
      </c>
      <c r="CW7" s="21">
        <f t="shared" si="5"/>
        <v>88</v>
      </c>
      <c r="CX7" s="22">
        <f t="shared" si="6"/>
        <v>78</v>
      </c>
      <c r="CY7" s="22">
        <f t="shared" si="7"/>
        <v>93</v>
      </c>
      <c r="CZ7" s="22" t="str">
        <f t="shared" si="8"/>
        <v/>
      </c>
      <c r="DA7" s="23" t="str">
        <f t="shared" si="9"/>
        <v/>
      </c>
      <c r="DB7" s="23" t="str">
        <f t="shared" si="10"/>
        <v/>
      </c>
      <c r="DC7" s="23" t="str">
        <f t="shared" si="11"/>
        <v/>
      </c>
      <c r="DD7" s="23" t="str">
        <f t="shared" si="12"/>
        <v/>
      </c>
      <c r="DE7" s="23" t="str">
        <f t="shared" si="13"/>
        <v/>
      </c>
      <c r="DF7" s="23" t="str">
        <f t="shared" si="14"/>
        <v/>
      </c>
      <c r="DG7" s="23" t="str">
        <f t="shared" si="15"/>
        <v/>
      </c>
      <c r="DH7" s="23" t="str">
        <f t="shared" si="16"/>
        <v/>
      </c>
      <c r="DI7" s="23" t="str">
        <f t="shared" si="17"/>
        <v/>
      </c>
      <c r="DJ7" s="23" t="str">
        <f t="shared" si="18"/>
        <v/>
      </c>
      <c r="DK7" s="23" t="str">
        <f t="shared" si="19"/>
        <v>Kalimat toyyibah istighfar</v>
      </c>
      <c r="DL7" s="23" t="str">
        <f t="shared" si="20"/>
        <v>Kisah nabi Ayyub as dan nabi Adam as</v>
      </c>
      <c r="DM7" s="31" t="str">
        <f>IF(DK7="","",LOOKUP(MAX($CV7:$DJ7),KKM!$C$11:$C$14,KKM!$E$11:$E$14)&amp;" "&amp;AA!DK7&amp;"; "&amp;LOOKUP(MIN(AA!CV7:DJ7),KKM!$C$11:$C$14,KKM!$E$11:$E$14)&amp;" "&amp;AA!DL7)</f>
        <v>Memiliki kemampuan yang sangat baik dalam  Kalimat toyyibah istighfar; Memiliki kemampuan yang cukup baik dalam  Kisah nabi Ayyub as dan nabi Adam as</v>
      </c>
      <c r="DO7" s="9">
        <f t="shared" si="21"/>
        <v>80</v>
      </c>
      <c r="DP7" s="9">
        <f t="shared" si="22"/>
        <v>80</v>
      </c>
      <c r="DQ7" s="9">
        <f t="shared" si="23"/>
        <v>77</v>
      </c>
      <c r="DR7" s="9">
        <f t="shared" si="24"/>
        <v>94</v>
      </c>
      <c r="DS7" s="9" t="str">
        <f t="shared" si="25"/>
        <v/>
      </c>
      <c r="DT7" s="9" t="str">
        <f t="shared" si="26"/>
        <v/>
      </c>
      <c r="DU7" s="9" t="str">
        <f t="shared" si="27"/>
        <v/>
      </c>
      <c r="DV7" s="9" t="str">
        <f t="shared" si="28"/>
        <v/>
      </c>
      <c r="DW7" s="9" t="str">
        <f t="shared" si="29"/>
        <v/>
      </c>
      <c r="DX7" s="9" t="str">
        <f t="shared" si="30"/>
        <v/>
      </c>
      <c r="DY7" s="9" t="str">
        <f t="shared" si="31"/>
        <v/>
      </c>
      <c r="DZ7" s="9" t="str">
        <f t="shared" si="32"/>
        <v/>
      </c>
      <c r="EA7" s="9" t="str">
        <f t="shared" si="33"/>
        <v/>
      </c>
      <c r="EB7" s="9" t="str">
        <f t="shared" si="34"/>
        <v/>
      </c>
      <c r="EC7" s="9" t="str">
        <f t="shared" si="35"/>
        <v/>
      </c>
      <c r="ED7" s="9" t="str">
        <f t="shared" si="36"/>
        <v>Akhlaq terpuji terhadap hewan dan tumbuhan</v>
      </c>
      <c r="EE7" s="9" t="str">
        <f t="shared" si="37"/>
        <v>Kisah nabi Ayyub as dan nabi Adam as</v>
      </c>
      <c r="EF7" s="31" t="str">
        <f>IFERROR(LOOKUP(MAX($DO7:$EC7),KKM!$C$11:$C$14,KKM!$F$11:$F$14),"")&amp;AA!ED7&amp;"; "&amp;IFERROR(LOOKUP(MIN($DO7:$EC7),KKM!$C$11:$C$14,KKM!$F$11:$F$14),"")&amp;AA!EE7</f>
        <v>Sangat terampil dalam Akhlaq terpuji terhadap hewan dan tumbuhan; Cukup terampil dalam Kisah nabi Ayyub as dan nabi Adam as</v>
      </c>
    </row>
    <row r="8" spans="1:136" ht="31.5" x14ac:dyDescent="0.25">
      <c r="A8" s="2">
        <v>6</v>
      </c>
      <c r="B8" s="3" t="str">
        <f t="shared" ca="1" si="0"/>
        <v>DIMAZ RADITHYA SHARIQUE</v>
      </c>
      <c r="C8" s="3" t="str">
        <f t="shared" ca="1" si="0"/>
        <v>0091258806</v>
      </c>
      <c r="D8" s="4" t="s">
        <v>257</v>
      </c>
      <c r="E8" s="5">
        <v>94</v>
      </c>
      <c r="F8" s="5"/>
      <c r="G8" s="5"/>
      <c r="H8" s="5">
        <v>80</v>
      </c>
      <c r="I8" s="5"/>
      <c r="J8" s="4" t="s">
        <v>258</v>
      </c>
      <c r="K8" s="5">
        <v>90</v>
      </c>
      <c r="L8" s="5"/>
      <c r="M8" s="5"/>
      <c r="N8" s="5">
        <v>80</v>
      </c>
      <c r="O8" s="5"/>
      <c r="P8" s="4" t="s">
        <v>259</v>
      </c>
      <c r="Q8" s="5">
        <v>75</v>
      </c>
      <c r="R8" s="5"/>
      <c r="S8" s="5"/>
      <c r="T8" s="5">
        <v>76</v>
      </c>
      <c r="U8" s="5"/>
      <c r="V8" s="4" t="s">
        <v>260</v>
      </c>
      <c r="W8" s="5">
        <v>94</v>
      </c>
      <c r="X8" s="5"/>
      <c r="Y8" s="5"/>
      <c r="Z8" s="5">
        <v>88</v>
      </c>
      <c r="AA8" s="5"/>
      <c r="AB8" s="4"/>
      <c r="AC8" s="5"/>
      <c r="AD8" s="5"/>
      <c r="AE8" s="5"/>
      <c r="AF8" s="5"/>
      <c r="AG8" s="5"/>
      <c r="AH8" s="4"/>
      <c r="AI8" s="5"/>
      <c r="AJ8" s="5"/>
      <c r="AK8" s="5"/>
      <c r="AL8" s="5"/>
      <c r="AM8" s="5"/>
      <c r="AN8" s="6"/>
      <c r="AO8" s="5"/>
      <c r="AP8" s="5"/>
      <c r="AQ8" s="5"/>
      <c r="AR8" s="5"/>
      <c r="AS8" s="5"/>
      <c r="AT8" s="4"/>
      <c r="AU8" s="5"/>
      <c r="AV8" s="5"/>
      <c r="AW8" s="5"/>
      <c r="AX8" s="5"/>
      <c r="AY8" s="5"/>
      <c r="AZ8" s="4"/>
      <c r="BA8" s="5"/>
      <c r="BB8" s="5"/>
      <c r="BC8" s="5"/>
      <c r="BD8" s="5"/>
      <c r="BE8" s="5"/>
      <c r="BF8" s="4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6">
        <f t="shared" si="2"/>
        <v>88.25</v>
      </c>
      <c r="CQ8" s="10">
        <f t="shared" si="3"/>
        <v>88.25</v>
      </c>
      <c r="CR8" s="10" t="str">
        <f t="shared" si="1"/>
        <v/>
      </c>
      <c r="CS8" s="10" t="str">
        <f t="shared" si="1"/>
        <v/>
      </c>
      <c r="CT8" s="10">
        <f t="shared" si="1"/>
        <v>81</v>
      </c>
      <c r="CU8" s="10" t="str">
        <f t="shared" si="1"/>
        <v/>
      </c>
      <c r="CV8" s="21">
        <f t="shared" si="4"/>
        <v>94</v>
      </c>
      <c r="CW8" s="21">
        <f t="shared" si="5"/>
        <v>90</v>
      </c>
      <c r="CX8" s="22">
        <f t="shared" si="6"/>
        <v>75</v>
      </c>
      <c r="CY8" s="22">
        <f t="shared" si="7"/>
        <v>94</v>
      </c>
      <c r="CZ8" s="22" t="str">
        <f t="shared" si="8"/>
        <v/>
      </c>
      <c r="DA8" s="23" t="str">
        <f t="shared" si="9"/>
        <v/>
      </c>
      <c r="DB8" s="23" t="str">
        <f t="shared" si="10"/>
        <v/>
      </c>
      <c r="DC8" s="23" t="str">
        <f t="shared" si="11"/>
        <v/>
      </c>
      <c r="DD8" s="23" t="str">
        <f t="shared" si="12"/>
        <v/>
      </c>
      <c r="DE8" s="23" t="str">
        <f t="shared" si="13"/>
        <v/>
      </c>
      <c r="DF8" s="23" t="str">
        <f t="shared" si="14"/>
        <v/>
      </c>
      <c r="DG8" s="23" t="str">
        <f t="shared" si="15"/>
        <v/>
      </c>
      <c r="DH8" s="23" t="str">
        <f t="shared" si="16"/>
        <v/>
      </c>
      <c r="DI8" s="23" t="str">
        <f t="shared" si="17"/>
        <v/>
      </c>
      <c r="DJ8" s="23" t="str">
        <f t="shared" si="18"/>
        <v/>
      </c>
      <c r="DK8" s="23" t="str">
        <f t="shared" si="19"/>
        <v>Kalimat toyyibah istighfar</v>
      </c>
      <c r="DL8" s="23" t="str">
        <f t="shared" si="20"/>
        <v>Kisah nabi Ayyub as dan nabi Adam as</v>
      </c>
      <c r="DM8" s="31" t="str">
        <f>IF(DK8="","",LOOKUP(MAX($CV8:$DJ8),KKM!$C$11:$C$14,KKM!$E$11:$E$14)&amp;" "&amp;AA!DK8&amp;"; "&amp;LOOKUP(MIN(AA!CV8:DJ8),KKM!$C$11:$C$14,KKM!$E$11:$E$14)&amp;" "&amp;AA!DL8)</f>
        <v>Memiliki kemampuan yang sangat baik dalam  Kalimat toyyibah istighfar; Memiliki kemampuan yang cukup baik dalam  Kisah nabi Ayyub as dan nabi Adam as</v>
      </c>
      <c r="DO8" s="9">
        <f t="shared" si="21"/>
        <v>80</v>
      </c>
      <c r="DP8" s="9">
        <f t="shared" si="22"/>
        <v>80</v>
      </c>
      <c r="DQ8" s="9">
        <f t="shared" si="23"/>
        <v>76</v>
      </c>
      <c r="DR8" s="9">
        <f t="shared" si="24"/>
        <v>88</v>
      </c>
      <c r="DS8" s="9" t="str">
        <f t="shared" si="25"/>
        <v/>
      </c>
      <c r="DT8" s="9" t="str">
        <f t="shared" si="26"/>
        <v/>
      </c>
      <c r="DU8" s="9" t="str">
        <f t="shared" si="27"/>
        <v/>
      </c>
      <c r="DV8" s="9" t="str">
        <f t="shared" si="28"/>
        <v/>
      </c>
      <c r="DW8" s="9" t="str">
        <f t="shared" si="29"/>
        <v/>
      </c>
      <c r="DX8" s="9" t="str">
        <f t="shared" si="30"/>
        <v/>
      </c>
      <c r="DY8" s="9" t="str">
        <f t="shared" si="31"/>
        <v/>
      </c>
      <c r="DZ8" s="9" t="str">
        <f t="shared" si="32"/>
        <v/>
      </c>
      <c r="EA8" s="9" t="str">
        <f t="shared" si="33"/>
        <v/>
      </c>
      <c r="EB8" s="9" t="str">
        <f t="shared" si="34"/>
        <v/>
      </c>
      <c r="EC8" s="9" t="str">
        <f t="shared" si="35"/>
        <v/>
      </c>
      <c r="ED8" s="9" t="str">
        <f t="shared" si="36"/>
        <v>Akhlaq terpuji terhadap hewan dan tumbuhan</v>
      </c>
      <c r="EE8" s="9" t="str">
        <f t="shared" si="37"/>
        <v>Kisah nabi Ayyub as dan nabi Adam as</v>
      </c>
      <c r="EF8" s="31" t="str">
        <f>IFERROR(LOOKUP(MAX($DO8:$EC8),KKM!$C$11:$C$14,KKM!$F$11:$F$14),"")&amp;AA!ED8&amp;"; "&amp;IFERROR(LOOKUP(MIN($DO8:$EC8),KKM!$C$11:$C$14,KKM!$F$11:$F$14),"")&amp;AA!EE8</f>
        <v>Terampil dalam Akhlaq terpuji terhadap hewan dan tumbuhan; Cukup terampil dalam Kisah nabi Ayyub as dan nabi Adam as</v>
      </c>
    </row>
    <row r="9" spans="1:136" ht="31.5" x14ac:dyDescent="0.25">
      <c r="A9" s="2">
        <v>7</v>
      </c>
      <c r="B9" s="3" t="str">
        <f t="shared" ca="1" si="0"/>
        <v>DONI TATA</v>
      </c>
      <c r="C9" s="3" t="str">
        <f t="shared" ca="1" si="0"/>
        <v>0073283695</v>
      </c>
      <c r="D9" s="4" t="s">
        <v>257</v>
      </c>
      <c r="E9" s="5">
        <v>88</v>
      </c>
      <c r="F9" s="5"/>
      <c r="G9" s="5"/>
      <c r="H9" s="5">
        <v>87</v>
      </c>
      <c r="I9" s="5"/>
      <c r="J9" s="4" t="s">
        <v>258</v>
      </c>
      <c r="K9" s="5">
        <v>88</v>
      </c>
      <c r="L9" s="5"/>
      <c r="M9" s="5"/>
      <c r="N9" s="5">
        <v>87</v>
      </c>
      <c r="O9" s="5"/>
      <c r="P9" s="4" t="s">
        <v>259</v>
      </c>
      <c r="Q9" s="5">
        <v>75</v>
      </c>
      <c r="R9" s="5"/>
      <c r="S9" s="5"/>
      <c r="T9" s="5">
        <v>77</v>
      </c>
      <c r="U9" s="5"/>
      <c r="V9" s="4" t="s">
        <v>260</v>
      </c>
      <c r="W9" s="5">
        <v>88</v>
      </c>
      <c r="X9" s="5"/>
      <c r="Y9" s="5"/>
      <c r="Z9" s="5">
        <v>90</v>
      </c>
      <c r="AA9" s="5"/>
      <c r="AB9" s="4"/>
      <c r="AC9" s="5"/>
      <c r="AD9" s="5"/>
      <c r="AE9" s="5"/>
      <c r="AF9" s="5"/>
      <c r="AG9" s="5"/>
      <c r="AH9" s="4"/>
      <c r="AI9" s="5"/>
      <c r="AJ9" s="5"/>
      <c r="AK9" s="5"/>
      <c r="AL9" s="5"/>
      <c r="AM9" s="5"/>
      <c r="AN9" s="6"/>
      <c r="AO9" s="5"/>
      <c r="AP9" s="5"/>
      <c r="AQ9" s="5"/>
      <c r="AR9" s="5"/>
      <c r="AS9" s="5"/>
      <c r="AT9" s="4"/>
      <c r="AU9" s="5"/>
      <c r="AV9" s="5"/>
      <c r="AW9" s="5"/>
      <c r="AX9" s="5"/>
      <c r="AY9" s="5"/>
      <c r="AZ9" s="4"/>
      <c r="BA9" s="5"/>
      <c r="BB9" s="5"/>
      <c r="BC9" s="5"/>
      <c r="BD9" s="5"/>
      <c r="BE9" s="5"/>
      <c r="BF9" s="4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6">
        <f t="shared" si="2"/>
        <v>84.75</v>
      </c>
      <c r="CQ9" s="10">
        <f t="shared" si="3"/>
        <v>84.75</v>
      </c>
      <c r="CR9" s="10" t="str">
        <f t="shared" si="1"/>
        <v/>
      </c>
      <c r="CS9" s="10" t="str">
        <f t="shared" si="1"/>
        <v/>
      </c>
      <c r="CT9" s="10">
        <f t="shared" si="1"/>
        <v>85.25</v>
      </c>
      <c r="CU9" s="10" t="str">
        <f t="shared" si="1"/>
        <v/>
      </c>
      <c r="CV9" s="21">
        <f t="shared" si="4"/>
        <v>88</v>
      </c>
      <c r="CW9" s="21">
        <f t="shared" si="5"/>
        <v>88</v>
      </c>
      <c r="CX9" s="22">
        <f t="shared" si="6"/>
        <v>75</v>
      </c>
      <c r="CY9" s="22">
        <f t="shared" si="7"/>
        <v>88</v>
      </c>
      <c r="CZ9" s="22" t="str">
        <f t="shared" si="8"/>
        <v/>
      </c>
      <c r="DA9" s="23" t="str">
        <f t="shared" si="9"/>
        <v/>
      </c>
      <c r="DB9" s="23" t="str">
        <f t="shared" si="10"/>
        <v/>
      </c>
      <c r="DC9" s="23" t="str">
        <f t="shared" si="11"/>
        <v/>
      </c>
      <c r="DD9" s="23" t="str">
        <f t="shared" si="12"/>
        <v/>
      </c>
      <c r="DE9" s="23" t="str">
        <f t="shared" si="13"/>
        <v/>
      </c>
      <c r="DF9" s="23" t="str">
        <f t="shared" si="14"/>
        <v/>
      </c>
      <c r="DG9" s="23" t="str">
        <f t="shared" si="15"/>
        <v/>
      </c>
      <c r="DH9" s="23" t="str">
        <f t="shared" si="16"/>
        <v/>
      </c>
      <c r="DI9" s="23" t="str">
        <f t="shared" si="17"/>
        <v/>
      </c>
      <c r="DJ9" s="23" t="str">
        <f t="shared" si="18"/>
        <v/>
      </c>
      <c r="DK9" s="23" t="str">
        <f t="shared" si="19"/>
        <v>Kalimat toyyibah istighfar</v>
      </c>
      <c r="DL9" s="23" t="str">
        <f t="shared" si="20"/>
        <v>Kisah nabi Ayyub as dan nabi Adam as</v>
      </c>
      <c r="DM9" s="31" t="str">
        <f>IF(DK9="","",LOOKUP(MAX($CV9:$DJ9),KKM!$C$11:$C$14,KKM!$E$11:$E$14)&amp;" "&amp;AA!DK9&amp;"; "&amp;LOOKUP(MIN(AA!CV9:DJ9),KKM!$C$11:$C$14,KKM!$E$11:$E$14)&amp;" "&amp;AA!DL9)</f>
        <v>Memiliki kemampuan yang baik dalam  Kalimat toyyibah istighfar; Memiliki kemampuan yang cukup baik dalam  Kisah nabi Ayyub as dan nabi Adam as</v>
      </c>
      <c r="DO9" s="9">
        <f t="shared" si="21"/>
        <v>87</v>
      </c>
      <c r="DP9" s="9">
        <f t="shared" si="22"/>
        <v>87</v>
      </c>
      <c r="DQ9" s="9">
        <f t="shared" si="23"/>
        <v>77</v>
      </c>
      <c r="DR9" s="9">
        <f t="shared" si="24"/>
        <v>90</v>
      </c>
      <c r="DS9" s="9" t="str">
        <f t="shared" si="25"/>
        <v/>
      </c>
      <c r="DT9" s="9" t="str">
        <f t="shared" si="26"/>
        <v/>
      </c>
      <c r="DU9" s="9" t="str">
        <f t="shared" si="27"/>
        <v/>
      </c>
      <c r="DV9" s="9" t="str">
        <f t="shared" si="28"/>
        <v/>
      </c>
      <c r="DW9" s="9" t="str">
        <f t="shared" si="29"/>
        <v/>
      </c>
      <c r="DX9" s="9" t="str">
        <f t="shared" si="30"/>
        <v/>
      </c>
      <c r="DY9" s="9" t="str">
        <f t="shared" si="31"/>
        <v/>
      </c>
      <c r="DZ9" s="9" t="str">
        <f t="shared" si="32"/>
        <v/>
      </c>
      <c r="EA9" s="9" t="str">
        <f t="shared" si="33"/>
        <v/>
      </c>
      <c r="EB9" s="9" t="str">
        <f t="shared" si="34"/>
        <v/>
      </c>
      <c r="EC9" s="9" t="str">
        <f t="shared" si="35"/>
        <v/>
      </c>
      <c r="ED9" s="9" t="str">
        <f t="shared" si="36"/>
        <v>Akhlaq terpuji terhadap hewan dan tumbuhan</v>
      </c>
      <c r="EE9" s="9" t="str">
        <f t="shared" si="37"/>
        <v>Kisah nabi Ayyub as dan nabi Adam as</v>
      </c>
      <c r="EF9" s="31" t="str">
        <f>IFERROR(LOOKUP(MAX($DO9:$EC9),KKM!$C$11:$C$14,KKM!$F$11:$F$14),"")&amp;AA!ED9&amp;"; "&amp;IFERROR(LOOKUP(MIN($DO9:$EC9),KKM!$C$11:$C$14,KKM!$F$11:$F$14),"")&amp;AA!EE9</f>
        <v>Sangat terampil dalam Akhlaq terpuji terhadap hewan dan tumbuhan; Cukup terampil dalam Kisah nabi Ayyub as dan nabi Adam as</v>
      </c>
    </row>
    <row r="10" spans="1:136" ht="31.5" x14ac:dyDescent="0.25">
      <c r="A10" s="2">
        <v>8</v>
      </c>
      <c r="B10" s="3" t="str">
        <f t="shared" ca="1" si="0"/>
        <v>HAYKAL ZAQUAN</v>
      </c>
      <c r="C10" s="3" t="str">
        <f t="shared" ca="1" si="0"/>
        <v>0085416711</v>
      </c>
      <c r="D10" s="4" t="s">
        <v>257</v>
      </c>
      <c r="E10" s="5">
        <v>90</v>
      </c>
      <c r="F10" s="5"/>
      <c r="G10" s="5"/>
      <c r="H10" s="5">
        <v>96</v>
      </c>
      <c r="I10" s="5"/>
      <c r="J10" s="4" t="s">
        <v>258</v>
      </c>
      <c r="K10" s="5">
        <v>80</v>
      </c>
      <c r="L10" s="5"/>
      <c r="M10" s="5"/>
      <c r="N10" s="5">
        <v>96</v>
      </c>
      <c r="O10" s="5"/>
      <c r="P10" s="4" t="s">
        <v>259</v>
      </c>
      <c r="Q10" s="5">
        <v>75</v>
      </c>
      <c r="R10" s="5"/>
      <c r="S10" s="5"/>
      <c r="T10" s="5">
        <v>79</v>
      </c>
      <c r="U10" s="5"/>
      <c r="V10" s="4" t="s">
        <v>260</v>
      </c>
      <c r="W10" s="5">
        <v>90</v>
      </c>
      <c r="X10" s="5"/>
      <c r="Y10" s="5"/>
      <c r="Z10" s="5">
        <v>88</v>
      </c>
      <c r="AA10" s="5"/>
      <c r="AB10" s="4"/>
      <c r="AC10" s="5"/>
      <c r="AD10" s="5"/>
      <c r="AE10" s="5"/>
      <c r="AF10" s="5"/>
      <c r="AG10" s="5"/>
      <c r="AH10" s="4"/>
      <c r="AI10" s="5"/>
      <c r="AJ10" s="5"/>
      <c r="AK10" s="5"/>
      <c r="AL10" s="5"/>
      <c r="AM10" s="5"/>
      <c r="AN10" s="6"/>
      <c r="AO10" s="5"/>
      <c r="AP10" s="5"/>
      <c r="AQ10" s="5"/>
      <c r="AR10" s="5"/>
      <c r="AS10" s="5"/>
      <c r="AT10" s="4"/>
      <c r="AU10" s="5"/>
      <c r="AV10" s="5"/>
      <c r="AW10" s="5"/>
      <c r="AX10" s="5"/>
      <c r="AY10" s="5"/>
      <c r="AZ10" s="4"/>
      <c r="BA10" s="5"/>
      <c r="BB10" s="5"/>
      <c r="BC10" s="5"/>
      <c r="BD10" s="5"/>
      <c r="BE10" s="5"/>
      <c r="BF10" s="4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6">
        <f t="shared" si="2"/>
        <v>83.75</v>
      </c>
      <c r="CQ10" s="10">
        <f t="shared" si="3"/>
        <v>83.75</v>
      </c>
      <c r="CR10" s="10" t="str">
        <f t="shared" si="1"/>
        <v/>
      </c>
      <c r="CS10" s="10" t="str">
        <f t="shared" si="1"/>
        <v/>
      </c>
      <c r="CT10" s="10">
        <f t="shared" si="1"/>
        <v>89.75</v>
      </c>
      <c r="CU10" s="10" t="str">
        <f t="shared" si="1"/>
        <v/>
      </c>
      <c r="CV10" s="21">
        <f t="shared" si="4"/>
        <v>90</v>
      </c>
      <c r="CW10" s="21">
        <f t="shared" si="5"/>
        <v>80</v>
      </c>
      <c r="CX10" s="22">
        <f t="shared" si="6"/>
        <v>75</v>
      </c>
      <c r="CY10" s="22">
        <f t="shared" si="7"/>
        <v>90</v>
      </c>
      <c r="CZ10" s="22" t="str">
        <f t="shared" si="8"/>
        <v/>
      </c>
      <c r="DA10" s="23" t="str">
        <f t="shared" si="9"/>
        <v/>
      </c>
      <c r="DB10" s="23" t="str">
        <f t="shared" si="10"/>
        <v/>
      </c>
      <c r="DC10" s="23" t="str">
        <f t="shared" si="11"/>
        <v/>
      </c>
      <c r="DD10" s="23" t="str">
        <f t="shared" si="12"/>
        <v/>
      </c>
      <c r="DE10" s="23" t="str">
        <f t="shared" si="13"/>
        <v/>
      </c>
      <c r="DF10" s="23" t="str">
        <f t="shared" si="14"/>
        <v/>
      </c>
      <c r="DG10" s="23" t="str">
        <f t="shared" si="15"/>
        <v/>
      </c>
      <c r="DH10" s="23" t="str">
        <f t="shared" si="16"/>
        <v/>
      </c>
      <c r="DI10" s="23" t="str">
        <f t="shared" si="17"/>
        <v/>
      </c>
      <c r="DJ10" s="23" t="str">
        <f t="shared" si="18"/>
        <v/>
      </c>
      <c r="DK10" s="23" t="str">
        <f t="shared" si="19"/>
        <v>Kalimat toyyibah istighfar</v>
      </c>
      <c r="DL10" s="23" t="str">
        <f t="shared" si="20"/>
        <v>Kisah nabi Ayyub as dan nabi Adam as</v>
      </c>
      <c r="DM10" s="31" t="str">
        <f>IF(DK10="","",LOOKUP(MAX($CV10:$DJ10),KKM!$C$11:$C$14,KKM!$E$11:$E$14)&amp;" "&amp;AA!DK10&amp;"; "&amp;LOOKUP(MIN(AA!CV10:DJ10),KKM!$C$11:$C$14,KKM!$E$11:$E$14)&amp;" "&amp;AA!DL10)</f>
        <v>Memiliki kemampuan yang sangat baik dalam  Kalimat toyyibah istighfar; Memiliki kemampuan yang cukup baik dalam  Kisah nabi Ayyub as dan nabi Adam as</v>
      </c>
      <c r="DO10" s="9">
        <f t="shared" si="21"/>
        <v>96</v>
      </c>
      <c r="DP10" s="9">
        <f t="shared" si="22"/>
        <v>96</v>
      </c>
      <c r="DQ10" s="9">
        <f t="shared" si="23"/>
        <v>79</v>
      </c>
      <c r="DR10" s="9">
        <f t="shared" si="24"/>
        <v>88</v>
      </c>
      <c r="DS10" s="9" t="str">
        <f t="shared" si="25"/>
        <v/>
      </c>
      <c r="DT10" s="9" t="str">
        <f t="shared" si="26"/>
        <v/>
      </c>
      <c r="DU10" s="9" t="str">
        <f t="shared" si="27"/>
        <v/>
      </c>
      <c r="DV10" s="9" t="str">
        <f t="shared" si="28"/>
        <v/>
      </c>
      <c r="DW10" s="9" t="str">
        <f t="shared" si="29"/>
        <v/>
      </c>
      <c r="DX10" s="9" t="str">
        <f t="shared" si="30"/>
        <v/>
      </c>
      <c r="DY10" s="9" t="str">
        <f t="shared" si="31"/>
        <v/>
      </c>
      <c r="DZ10" s="9" t="str">
        <f t="shared" si="32"/>
        <v/>
      </c>
      <c r="EA10" s="9" t="str">
        <f t="shared" si="33"/>
        <v/>
      </c>
      <c r="EB10" s="9" t="str">
        <f t="shared" si="34"/>
        <v/>
      </c>
      <c r="EC10" s="9" t="str">
        <f t="shared" si="35"/>
        <v/>
      </c>
      <c r="ED10" s="9" t="str">
        <f t="shared" si="36"/>
        <v>Kalimat toyyibah istighfar</v>
      </c>
      <c r="EE10" s="9" t="str">
        <f t="shared" si="37"/>
        <v>Kisah nabi Ayyub as dan nabi Adam as</v>
      </c>
      <c r="EF10" s="31" t="str">
        <f>IFERROR(LOOKUP(MAX($DO10:$EC10),KKM!$C$11:$C$14,KKM!$F$11:$F$14),"")&amp;AA!ED10&amp;"; "&amp;IFERROR(LOOKUP(MIN($DO10:$EC10),KKM!$C$11:$C$14,KKM!$F$11:$F$14),"")&amp;AA!EE10</f>
        <v>Sangat terampil dalam Kalimat toyyibah istighfar; Cukup terampil dalam Kisah nabi Ayyub as dan nabi Adam as</v>
      </c>
    </row>
    <row r="11" spans="1:136" ht="31.5" x14ac:dyDescent="0.25">
      <c r="A11" s="2">
        <v>9</v>
      </c>
      <c r="B11" s="3" t="str">
        <f t="shared" ca="1" si="0"/>
        <v>LAILATUL ULYA MAULIDIA</v>
      </c>
      <c r="C11" s="3" t="str">
        <f t="shared" ca="1" si="0"/>
        <v>0093750930</v>
      </c>
      <c r="D11" s="4" t="s">
        <v>257</v>
      </c>
      <c r="E11" s="5">
        <v>88</v>
      </c>
      <c r="F11" s="5"/>
      <c r="G11" s="5"/>
      <c r="H11" s="5">
        <v>93</v>
      </c>
      <c r="I11" s="5"/>
      <c r="J11" s="4" t="s">
        <v>258</v>
      </c>
      <c r="K11" s="5">
        <v>80</v>
      </c>
      <c r="L11" s="5"/>
      <c r="M11" s="5"/>
      <c r="N11" s="5">
        <v>93</v>
      </c>
      <c r="O11" s="5"/>
      <c r="P11" s="4" t="s">
        <v>259</v>
      </c>
      <c r="Q11" s="5">
        <v>70</v>
      </c>
      <c r="R11" s="5"/>
      <c r="S11" s="5"/>
      <c r="T11" s="5">
        <v>78</v>
      </c>
      <c r="U11" s="5"/>
      <c r="V11" s="4" t="s">
        <v>260</v>
      </c>
      <c r="W11" s="5">
        <v>88</v>
      </c>
      <c r="X11" s="5"/>
      <c r="Y11" s="5"/>
      <c r="Z11" s="5">
        <v>80</v>
      </c>
      <c r="AA11" s="5"/>
      <c r="AB11" s="4"/>
      <c r="AC11" s="5"/>
      <c r="AD11" s="5"/>
      <c r="AE11" s="5"/>
      <c r="AF11" s="5"/>
      <c r="AG11" s="5"/>
      <c r="AH11" s="4"/>
      <c r="AI11" s="5"/>
      <c r="AJ11" s="5"/>
      <c r="AK11" s="5"/>
      <c r="AL11" s="5"/>
      <c r="AM11" s="5"/>
      <c r="AN11" s="6"/>
      <c r="AO11" s="5"/>
      <c r="AP11" s="5"/>
      <c r="AQ11" s="5"/>
      <c r="AR11" s="5"/>
      <c r="AS11" s="5"/>
      <c r="AT11" s="4"/>
      <c r="AU11" s="5"/>
      <c r="AV11" s="5"/>
      <c r="AW11" s="5"/>
      <c r="AX11" s="5"/>
      <c r="AY11" s="5"/>
      <c r="AZ11" s="4"/>
      <c r="BA11" s="5"/>
      <c r="BB11" s="5"/>
      <c r="BC11" s="5"/>
      <c r="BD11" s="5"/>
      <c r="BE11" s="5"/>
      <c r="BF11" s="4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6">
        <f t="shared" si="2"/>
        <v>81.5</v>
      </c>
      <c r="CQ11" s="10">
        <f t="shared" si="3"/>
        <v>81.5</v>
      </c>
      <c r="CR11" s="10" t="str">
        <f t="shared" si="1"/>
        <v/>
      </c>
      <c r="CS11" s="10" t="str">
        <f t="shared" si="1"/>
        <v/>
      </c>
      <c r="CT11" s="10">
        <f t="shared" si="1"/>
        <v>86</v>
      </c>
      <c r="CU11" s="10" t="str">
        <f t="shared" si="1"/>
        <v/>
      </c>
      <c r="CV11" s="21">
        <f t="shared" si="4"/>
        <v>88</v>
      </c>
      <c r="CW11" s="21">
        <f t="shared" si="5"/>
        <v>80</v>
      </c>
      <c r="CX11" s="22">
        <f t="shared" si="6"/>
        <v>70</v>
      </c>
      <c r="CY11" s="22">
        <f t="shared" si="7"/>
        <v>88</v>
      </c>
      <c r="CZ11" s="22" t="str">
        <f t="shared" si="8"/>
        <v/>
      </c>
      <c r="DA11" s="23" t="str">
        <f t="shared" si="9"/>
        <v/>
      </c>
      <c r="DB11" s="23" t="str">
        <f t="shared" si="10"/>
        <v/>
      </c>
      <c r="DC11" s="23" t="str">
        <f t="shared" si="11"/>
        <v/>
      </c>
      <c r="DD11" s="23" t="str">
        <f t="shared" si="12"/>
        <v/>
      </c>
      <c r="DE11" s="23" t="str">
        <f t="shared" si="13"/>
        <v/>
      </c>
      <c r="DF11" s="23" t="str">
        <f t="shared" si="14"/>
        <v/>
      </c>
      <c r="DG11" s="23" t="str">
        <f t="shared" si="15"/>
        <v/>
      </c>
      <c r="DH11" s="23" t="str">
        <f t="shared" si="16"/>
        <v/>
      </c>
      <c r="DI11" s="23" t="str">
        <f t="shared" si="17"/>
        <v/>
      </c>
      <c r="DJ11" s="23" t="str">
        <f t="shared" si="18"/>
        <v/>
      </c>
      <c r="DK11" s="23" t="str">
        <f t="shared" si="19"/>
        <v>Kalimat toyyibah istighfar</v>
      </c>
      <c r="DL11" s="23" t="str">
        <f t="shared" si="20"/>
        <v>Kisah nabi Ayyub as dan nabi Adam as</v>
      </c>
      <c r="DM11" s="31" t="str">
        <f>IF(DK11="","",LOOKUP(MAX($CV11:$DJ11),KKM!$C$11:$C$14,KKM!$E$11:$E$14)&amp;" "&amp;AA!DK11&amp;"; "&amp;LOOKUP(MIN(AA!CV11:DJ11),KKM!$C$11:$C$14,KKM!$E$11:$E$14)&amp;" "&amp;AA!DL11)</f>
        <v>Memiliki kemampuan yang baik dalam  Kalimat toyyibah istighfar; Memiliki kemampuan yang cukup baik dalam  Kisah nabi Ayyub as dan nabi Adam as</v>
      </c>
      <c r="DO11" s="9">
        <f t="shared" si="21"/>
        <v>93</v>
      </c>
      <c r="DP11" s="9">
        <f t="shared" si="22"/>
        <v>93</v>
      </c>
      <c r="DQ11" s="9">
        <f t="shared" si="23"/>
        <v>78</v>
      </c>
      <c r="DR11" s="9">
        <f t="shared" si="24"/>
        <v>80</v>
      </c>
      <c r="DS11" s="9" t="str">
        <f t="shared" si="25"/>
        <v/>
      </c>
      <c r="DT11" s="9" t="str">
        <f t="shared" si="26"/>
        <v/>
      </c>
      <c r="DU11" s="9" t="str">
        <f t="shared" si="27"/>
        <v/>
      </c>
      <c r="DV11" s="9" t="str">
        <f t="shared" si="28"/>
        <v/>
      </c>
      <c r="DW11" s="9" t="str">
        <f t="shared" si="29"/>
        <v/>
      </c>
      <c r="DX11" s="9" t="str">
        <f t="shared" si="30"/>
        <v/>
      </c>
      <c r="DY11" s="9" t="str">
        <f t="shared" si="31"/>
        <v/>
      </c>
      <c r="DZ11" s="9" t="str">
        <f t="shared" si="32"/>
        <v/>
      </c>
      <c r="EA11" s="9" t="str">
        <f t="shared" si="33"/>
        <v/>
      </c>
      <c r="EB11" s="9" t="str">
        <f t="shared" si="34"/>
        <v/>
      </c>
      <c r="EC11" s="9" t="str">
        <f t="shared" si="35"/>
        <v/>
      </c>
      <c r="ED11" s="9" t="str">
        <f t="shared" si="36"/>
        <v>Kalimat toyyibah istighfar</v>
      </c>
      <c r="EE11" s="9" t="str">
        <f t="shared" si="37"/>
        <v>Kisah nabi Ayyub as dan nabi Adam as</v>
      </c>
      <c r="EF11" s="31" t="str">
        <f>IFERROR(LOOKUP(MAX($DO11:$EC11),KKM!$C$11:$C$14,KKM!$F$11:$F$14),"")&amp;AA!ED11&amp;"; "&amp;IFERROR(LOOKUP(MIN($DO11:$EC11),KKM!$C$11:$C$14,KKM!$F$11:$F$14),"")&amp;AA!EE11</f>
        <v>Sangat terampil dalam Kalimat toyyibah istighfar; Cukup terampil dalam Kisah nabi Ayyub as dan nabi Adam as</v>
      </c>
    </row>
    <row r="12" spans="1:136" ht="31.5" x14ac:dyDescent="0.25">
      <c r="A12" s="2">
        <v>10</v>
      </c>
      <c r="B12" s="3" t="str">
        <f t="shared" ca="1" si="0"/>
        <v>M. ANDI PRAYOGA</v>
      </c>
      <c r="C12" s="3" t="str">
        <f t="shared" ca="1" si="0"/>
        <v>0083148349</v>
      </c>
      <c r="D12" s="4" t="s">
        <v>257</v>
      </c>
      <c r="E12" s="5">
        <v>80</v>
      </c>
      <c r="F12" s="5"/>
      <c r="G12" s="5"/>
      <c r="H12" s="5">
        <v>94</v>
      </c>
      <c r="I12" s="5"/>
      <c r="J12" s="4" t="s">
        <v>258</v>
      </c>
      <c r="K12" s="5">
        <v>80</v>
      </c>
      <c r="L12" s="5"/>
      <c r="M12" s="5"/>
      <c r="N12" s="5">
        <v>94</v>
      </c>
      <c r="O12" s="5"/>
      <c r="P12" s="4" t="s">
        <v>259</v>
      </c>
      <c r="Q12" s="5">
        <v>72</v>
      </c>
      <c r="R12" s="5"/>
      <c r="S12" s="5"/>
      <c r="T12" s="5">
        <v>99</v>
      </c>
      <c r="U12" s="5"/>
      <c r="V12" s="4" t="s">
        <v>260</v>
      </c>
      <c r="W12" s="5">
        <v>80</v>
      </c>
      <c r="X12" s="5"/>
      <c r="Y12" s="5"/>
      <c r="Z12" s="5">
        <v>80</v>
      </c>
      <c r="AA12" s="5"/>
      <c r="AB12" s="4"/>
      <c r="AC12" s="5"/>
      <c r="AD12" s="5"/>
      <c r="AE12" s="5"/>
      <c r="AF12" s="5"/>
      <c r="AG12" s="5"/>
      <c r="AH12" s="4"/>
      <c r="AI12" s="5"/>
      <c r="AJ12" s="5"/>
      <c r="AK12" s="5"/>
      <c r="AL12" s="5"/>
      <c r="AM12" s="5"/>
      <c r="AN12" s="6"/>
      <c r="AO12" s="5"/>
      <c r="AP12" s="5"/>
      <c r="AQ12" s="5"/>
      <c r="AR12" s="5"/>
      <c r="AS12" s="5"/>
      <c r="AT12" s="4"/>
      <c r="AU12" s="5"/>
      <c r="AV12" s="5"/>
      <c r="AW12" s="5"/>
      <c r="AX12" s="5"/>
      <c r="AY12" s="5"/>
      <c r="AZ12" s="4"/>
      <c r="BA12" s="5"/>
      <c r="BB12" s="5"/>
      <c r="BC12" s="5"/>
      <c r="BD12" s="5"/>
      <c r="BE12" s="5"/>
      <c r="BF12" s="4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6">
        <f t="shared" si="2"/>
        <v>78</v>
      </c>
      <c r="CQ12" s="10">
        <f t="shared" si="3"/>
        <v>78</v>
      </c>
      <c r="CR12" s="10" t="str">
        <f t="shared" si="1"/>
        <v/>
      </c>
      <c r="CS12" s="10" t="str">
        <f t="shared" si="1"/>
        <v/>
      </c>
      <c r="CT12" s="10">
        <f t="shared" si="1"/>
        <v>91.75</v>
      </c>
      <c r="CU12" s="10" t="str">
        <f t="shared" si="1"/>
        <v/>
      </c>
      <c r="CV12" s="21">
        <f t="shared" si="4"/>
        <v>80</v>
      </c>
      <c r="CW12" s="21">
        <f t="shared" si="5"/>
        <v>80</v>
      </c>
      <c r="CX12" s="22">
        <f t="shared" si="6"/>
        <v>72</v>
      </c>
      <c r="CY12" s="22">
        <f t="shared" si="7"/>
        <v>80</v>
      </c>
      <c r="CZ12" s="22" t="str">
        <f t="shared" si="8"/>
        <v/>
      </c>
      <c r="DA12" s="23" t="str">
        <f t="shared" si="9"/>
        <v/>
      </c>
      <c r="DB12" s="23" t="str">
        <f t="shared" si="10"/>
        <v/>
      </c>
      <c r="DC12" s="23" t="str">
        <f t="shared" si="11"/>
        <v/>
      </c>
      <c r="DD12" s="23" t="str">
        <f t="shared" si="12"/>
        <v/>
      </c>
      <c r="DE12" s="23" t="str">
        <f t="shared" si="13"/>
        <v/>
      </c>
      <c r="DF12" s="23" t="str">
        <f t="shared" si="14"/>
        <v/>
      </c>
      <c r="DG12" s="23" t="str">
        <f t="shared" si="15"/>
        <v/>
      </c>
      <c r="DH12" s="23" t="str">
        <f t="shared" si="16"/>
        <v/>
      </c>
      <c r="DI12" s="23" t="str">
        <f t="shared" si="17"/>
        <v/>
      </c>
      <c r="DJ12" s="23" t="str">
        <f t="shared" si="18"/>
        <v/>
      </c>
      <c r="DK12" s="23" t="str">
        <f t="shared" si="19"/>
        <v>Kalimat toyyibah istighfar</v>
      </c>
      <c r="DL12" s="23" t="str">
        <f t="shared" si="20"/>
        <v>Kisah nabi Ayyub as dan nabi Adam as</v>
      </c>
      <c r="DM12" s="31" t="str">
        <f>IF(DK12="","",LOOKUP(MAX($CV12:$DJ12),KKM!$C$11:$C$14,KKM!$E$11:$E$14)&amp;" "&amp;AA!DK12&amp;"; "&amp;LOOKUP(MIN(AA!CV12:DJ12),KKM!$C$11:$C$14,KKM!$E$11:$E$14)&amp;" "&amp;AA!DL12)</f>
        <v>Memiliki kemampuan yang baik dalam  Kalimat toyyibah istighfar; Memiliki kemampuan yang cukup baik dalam  Kisah nabi Ayyub as dan nabi Adam as</v>
      </c>
      <c r="DO12" s="9">
        <f t="shared" si="21"/>
        <v>94</v>
      </c>
      <c r="DP12" s="9">
        <f t="shared" si="22"/>
        <v>94</v>
      </c>
      <c r="DQ12" s="9">
        <f t="shared" si="23"/>
        <v>99</v>
      </c>
      <c r="DR12" s="9">
        <f t="shared" si="24"/>
        <v>80</v>
      </c>
      <c r="DS12" s="9" t="str">
        <f t="shared" si="25"/>
        <v/>
      </c>
      <c r="DT12" s="9" t="str">
        <f t="shared" si="26"/>
        <v/>
      </c>
      <c r="DU12" s="9" t="str">
        <f t="shared" si="27"/>
        <v/>
      </c>
      <c r="DV12" s="9" t="str">
        <f t="shared" si="28"/>
        <v/>
      </c>
      <c r="DW12" s="9" t="str">
        <f t="shared" si="29"/>
        <v/>
      </c>
      <c r="DX12" s="9" t="str">
        <f t="shared" si="30"/>
        <v/>
      </c>
      <c r="DY12" s="9" t="str">
        <f t="shared" si="31"/>
        <v/>
      </c>
      <c r="DZ12" s="9" t="str">
        <f t="shared" si="32"/>
        <v/>
      </c>
      <c r="EA12" s="9" t="str">
        <f t="shared" si="33"/>
        <v/>
      </c>
      <c r="EB12" s="9" t="str">
        <f t="shared" si="34"/>
        <v/>
      </c>
      <c r="EC12" s="9" t="str">
        <f t="shared" si="35"/>
        <v/>
      </c>
      <c r="ED12" s="9" t="str">
        <f t="shared" si="36"/>
        <v>Kisah nabi Ayyub as dan nabi Adam as</v>
      </c>
      <c r="EE12" s="9" t="str">
        <f t="shared" si="37"/>
        <v>Akhlaq terpuji terhadap hewan dan tumbuhan</v>
      </c>
      <c r="EF12" s="31" t="str">
        <f>IFERROR(LOOKUP(MAX($DO12:$EC12),KKM!$C$11:$C$14,KKM!$F$11:$F$14),"")&amp;AA!ED12&amp;"; "&amp;IFERROR(LOOKUP(MIN($DO12:$EC12),KKM!$C$11:$C$14,KKM!$F$11:$F$14),"")&amp;AA!EE12</f>
        <v>Sangat terampil dalam Kisah nabi Ayyub as dan nabi Adam as; Terampil dalam Akhlaq terpuji terhadap hewan dan tumbuhan</v>
      </c>
    </row>
    <row r="13" spans="1:136" ht="31.5" x14ac:dyDescent="0.25">
      <c r="A13" s="2">
        <v>11</v>
      </c>
      <c r="B13" s="3" t="str">
        <f t="shared" ca="1" si="0"/>
        <v>MILIANA</v>
      </c>
      <c r="C13" s="3" t="str">
        <f t="shared" ca="1" si="0"/>
        <v>0091954462</v>
      </c>
      <c r="D13" s="4" t="s">
        <v>257</v>
      </c>
      <c r="E13" s="5">
        <v>80</v>
      </c>
      <c r="F13" s="5"/>
      <c r="G13" s="5"/>
      <c r="H13" s="5">
        <v>88</v>
      </c>
      <c r="I13" s="5"/>
      <c r="J13" s="4" t="s">
        <v>258</v>
      </c>
      <c r="K13" s="5">
        <v>80</v>
      </c>
      <c r="L13" s="5"/>
      <c r="M13" s="5"/>
      <c r="N13" s="5">
        <v>88</v>
      </c>
      <c r="O13" s="5"/>
      <c r="P13" s="4" t="s">
        <v>259</v>
      </c>
      <c r="Q13" s="5">
        <v>76</v>
      </c>
      <c r="R13" s="5"/>
      <c r="S13" s="5"/>
      <c r="T13" s="5">
        <v>99</v>
      </c>
      <c r="U13" s="5"/>
      <c r="V13" s="4" t="s">
        <v>260</v>
      </c>
      <c r="W13" s="5">
        <v>80</v>
      </c>
      <c r="X13" s="5"/>
      <c r="Y13" s="5"/>
      <c r="Z13" s="5">
        <v>80</v>
      </c>
      <c r="AA13" s="5"/>
      <c r="AB13" s="4"/>
      <c r="AC13" s="5"/>
      <c r="AD13" s="5"/>
      <c r="AE13" s="5"/>
      <c r="AF13" s="5"/>
      <c r="AG13" s="5"/>
      <c r="AH13" s="4"/>
      <c r="AI13" s="5"/>
      <c r="AJ13" s="5"/>
      <c r="AK13" s="5"/>
      <c r="AL13" s="5"/>
      <c r="AM13" s="5"/>
      <c r="AN13" s="6"/>
      <c r="AO13" s="5"/>
      <c r="AP13" s="5"/>
      <c r="AQ13" s="5"/>
      <c r="AR13" s="5"/>
      <c r="AS13" s="5"/>
      <c r="AT13" s="4"/>
      <c r="AU13" s="5"/>
      <c r="AV13" s="5"/>
      <c r="AW13" s="5"/>
      <c r="AX13" s="5"/>
      <c r="AY13" s="5"/>
      <c r="AZ13" s="4"/>
      <c r="BA13" s="5"/>
      <c r="BB13" s="5"/>
      <c r="BC13" s="5"/>
      <c r="BD13" s="5"/>
      <c r="BE13" s="5"/>
      <c r="BF13" s="4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6">
        <f t="shared" si="2"/>
        <v>79</v>
      </c>
      <c r="CQ13" s="10">
        <f t="shared" si="3"/>
        <v>79</v>
      </c>
      <c r="CR13" s="10" t="str">
        <f t="shared" si="1"/>
        <v/>
      </c>
      <c r="CS13" s="10" t="str">
        <f t="shared" si="1"/>
        <v/>
      </c>
      <c r="CT13" s="10">
        <f t="shared" si="1"/>
        <v>88.75</v>
      </c>
      <c r="CU13" s="10" t="str">
        <f t="shared" si="1"/>
        <v/>
      </c>
      <c r="CV13" s="21">
        <f t="shared" si="4"/>
        <v>80</v>
      </c>
      <c r="CW13" s="21">
        <f t="shared" si="5"/>
        <v>80</v>
      </c>
      <c r="CX13" s="22">
        <f t="shared" si="6"/>
        <v>76</v>
      </c>
      <c r="CY13" s="22">
        <f t="shared" si="7"/>
        <v>80</v>
      </c>
      <c r="CZ13" s="22" t="str">
        <f t="shared" si="8"/>
        <v/>
      </c>
      <c r="DA13" s="23" t="str">
        <f t="shared" si="9"/>
        <v/>
      </c>
      <c r="DB13" s="23" t="str">
        <f t="shared" si="10"/>
        <v/>
      </c>
      <c r="DC13" s="23" t="str">
        <f t="shared" si="11"/>
        <v/>
      </c>
      <c r="DD13" s="23" t="str">
        <f t="shared" si="12"/>
        <v/>
      </c>
      <c r="DE13" s="23" t="str">
        <f t="shared" si="13"/>
        <v/>
      </c>
      <c r="DF13" s="23" t="str">
        <f t="shared" si="14"/>
        <v/>
      </c>
      <c r="DG13" s="23" t="str">
        <f t="shared" si="15"/>
        <v/>
      </c>
      <c r="DH13" s="23" t="str">
        <f t="shared" si="16"/>
        <v/>
      </c>
      <c r="DI13" s="23" t="str">
        <f t="shared" si="17"/>
        <v/>
      </c>
      <c r="DJ13" s="23" t="str">
        <f t="shared" si="18"/>
        <v/>
      </c>
      <c r="DK13" s="23" t="str">
        <f t="shared" si="19"/>
        <v>Kalimat toyyibah istighfar</v>
      </c>
      <c r="DL13" s="23" t="str">
        <f t="shared" si="20"/>
        <v>Kisah nabi Ayyub as dan nabi Adam as</v>
      </c>
      <c r="DM13" s="31" t="str">
        <f>IF(DK13="","",LOOKUP(MAX($CV13:$DJ13),KKM!$C$11:$C$14,KKM!$E$11:$E$14)&amp;" "&amp;AA!DK13&amp;"; "&amp;LOOKUP(MIN(AA!CV13:DJ13),KKM!$C$11:$C$14,KKM!$E$11:$E$14)&amp;" "&amp;AA!DL13)</f>
        <v>Memiliki kemampuan yang baik dalam  Kalimat toyyibah istighfar; Memiliki kemampuan yang cukup baik dalam  Kisah nabi Ayyub as dan nabi Adam as</v>
      </c>
      <c r="DO13" s="9">
        <f t="shared" si="21"/>
        <v>88</v>
      </c>
      <c r="DP13" s="9">
        <f t="shared" si="22"/>
        <v>88</v>
      </c>
      <c r="DQ13" s="9">
        <f t="shared" si="23"/>
        <v>99</v>
      </c>
      <c r="DR13" s="9">
        <f t="shared" si="24"/>
        <v>80</v>
      </c>
      <c r="DS13" s="9" t="str">
        <f t="shared" si="25"/>
        <v/>
      </c>
      <c r="DT13" s="9" t="str">
        <f t="shared" si="26"/>
        <v/>
      </c>
      <c r="DU13" s="9" t="str">
        <f t="shared" si="27"/>
        <v/>
      </c>
      <c r="DV13" s="9" t="str">
        <f t="shared" si="28"/>
        <v/>
      </c>
      <c r="DW13" s="9" t="str">
        <f t="shared" si="29"/>
        <v/>
      </c>
      <c r="DX13" s="9" t="str">
        <f t="shared" si="30"/>
        <v/>
      </c>
      <c r="DY13" s="9" t="str">
        <f t="shared" si="31"/>
        <v/>
      </c>
      <c r="DZ13" s="9" t="str">
        <f t="shared" si="32"/>
        <v/>
      </c>
      <c r="EA13" s="9" t="str">
        <f t="shared" si="33"/>
        <v/>
      </c>
      <c r="EB13" s="9" t="str">
        <f t="shared" si="34"/>
        <v/>
      </c>
      <c r="EC13" s="9" t="str">
        <f t="shared" si="35"/>
        <v/>
      </c>
      <c r="ED13" s="9" t="str">
        <f t="shared" si="36"/>
        <v>Kisah nabi Ayyub as dan nabi Adam as</v>
      </c>
      <c r="EE13" s="9" t="str">
        <f t="shared" si="37"/>
        <v>Akhlaq terpuji terhadap hewan dan tumbuhan</v>
      </c>
      <c r="EF13" s="31" t="str">
        <f>IFERROR(LOOKUP(MAX($DO13:$EC13),KKM!$C$11:$C$14,KKM!$F$11:$F$14),"")&amp;AA!ED13&amp;"; "&amp;IFERROR(LOOKUP(MIN($DO13:$EC13),KKM!$C$11:$C$14,KKM!$F$11:$F$14),"")&amp;AA!EE13</f>
        <v>Sangat terampil dalam Kisah nabi Ayyub as dan nabi Adam as; Terampil dalam Akhlaq terpuji terhadap hewan dan tumbuhan</v>
      </c>
    </row>
    <row r="14" spans="1:136" ht="31.5" x14ac:dyDescent="0.25">
      <c r="A14" s="2">
        <v>12</v>
      </c>
      <c r="B14" s="3" t="str">
        <f t="shared" ca="1" si="0"/>
        <v>MUHAMMAD HAFIS</v>
      </c>
      <c r="C14" s="3" t="str">
        <f t="shared" ca="1" si="0"/>
        <v>0086427247</v>
      </c>
      <c r="D14" s="4" t="s">
        <v>257</v>
      </c>
      <c r="E14" s="5">
        <v>80</v>
      </c>
      <c r="F14" s="5"/>
      <c r="G14" s="5"/>
      <c r="H14" s="5">
        <v>90</v>
      </c>
      <c r="I14" s="5"/>
      <c r="J14" s="4" t="s">
        <v>258</v>
      </c>
      <c r="K14" s="5">
        <v>87</v>
      </c>
      <c r="L14" s="5"/>
      <c r="M14" s="5"/>
      <c r="N14" s="5">
        <v>90</v>
      </c>
      <c r="O14" s="5"/>
      <c r="P14" s="4" t="s">
        <v>259</v>
      </c>
      <c r="Q14" s="5">
        <v>78</v>
      </c>
      <c r="R14" s="5"/>
      <c r="S14" s="5"/>
      <c r="T14" s="5">
        <v>76</v>
      </c>
      <c r="U14" s="5"/>
      <c r="V14" s="4" t="s">
        <v>260</v>
      </c>
      <c r="W14" s="5">
        <v>80</v>
      </c>
      <c r="X14" s="5"/>
      <c r="Y14" s="5"/>
      <c r="Z14" s="5">
        <v>80</v>
      </c>
      <c r="AA14" s="5"/>
      <c r="AB14" s="4"/>
      <c r="AC14" s="5"/>
      <c r="AD14" s="5"/>
      <c r="AE14" s="5"/>
      <c r="AF14" s="5"/>
      <c r="AG14" s="5"/>
      <c r="AH14" s="4"/>
      <c r="AI14" s="5"/>
      <c r="AJ14" s="5"/>
      <c r="AK14" s="5"/>
      <c r="AL14" s="5"/>
      <c r="AM14" s="5"/>
      <c r="AN14" s="6"/>
      <c r="AO14" s="5"/>
      <c r="AP14" s="5"/>
      <c r="AQ14" s="5"/>
      <c r="AR14" s="5"/>
      <c r="AS14" s="5"/>
      <c r="AT14" s="4"/>
      <c r="AU14" s="5"/>
      <c r="AV14" s="5"/>
      <c r="AW14" s="5"/>
      <c r="AX14" s="5"/>
      <c r="AY14" s="5"/>
      <c r="AZ14" s="4"/>
      <c r="BA14" s="5"/>
      <c r="BB14" s="5"/>
      <c r="BC14" s="5"/>
      <c r="BD14" s="5"/>
      <c r="BE14" s="5"/>
      <c r="BF14" s="4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6">
        <f t="shared" si="2"/>
        <v>81.25</v>
      </c>
      <c r="CQ14" s="10">
        <f t="shared" si="3"/>
        <v>81.25</v>
      </c>
      <c r="CR14" s="10" t="str">
        <f t="shared" si="1"/>
        <v/>
      </c>
      <c r="CS14" s="10" t="str">
        <f t="shared" si="1"/>
        <v/>
      </c>
      <c r="CT14" s="10">
        <f t="shared" si="1"/>
        <v>84</v>
      </c>
      <c r="CU14" s="10" t="str">
        <f t="shared" si="1"/>
        <v/>
      </c>
      <c r="CV14" s="21">
        <f t="shared" si="4"/>
        <v>80</v>
      </c>
      <c r="CW14" s="21">
        <f t="shared" si="5"/>
        <v>87</v>
      </c>
      <c r="CX14" s="22">
        <f t="shared" si="6"/>
        <v>78</v>
      </c>
      <c r="CY14" s="22">
        <f t="shared" si="7"/>
        <v>80</v>
      </c>
      <c r="CZ14" s="22" t="str">
        <f t="shared" si="8"/>
        <v/>
      </c>
      <c r="DA14" s="23" t="str">
        <f t="shared" si="9"/>
        <v/>
      </c>
      <c r="DB14" s="23" t="str">
        <f t="shared" si="10"/>
        <v/>
      </c>
      <c r="DC14" s="23" t="str">
        <f t="shared" si="11"/>
        <v/>
      </c>
      <c r="DD14" s="23" t="str">
        <f t="shared" si="12"/>
        <v/>
      </c>
      <c r="DE14" s="23" t="str">
        <f t="shared" si="13"/>
        <v/>
      </c>
      <c r="DF14" s="23" t="str">
        <f t="shared" si="14"/>
        <v/>
      </c>
      <c r="DG14" s="23" t="str">
        <f t="shared" si="15"/>
        <v/>
      </c>
      <c r="DH14" s="23" t="str">
        <f t="shared" si="16"/>
        <v/>
      </c>
      <c r="DI14" s="23" t="str">
        <f t="shared" si="17"/>
        <v/>
      </c>
      <c r="DJ14" s="23" t="str">
        <f t="shared" si="18"/>
        <v/>
      </c>
      <c r="DK14" s="23" t="str">
        <f t="shared" si="19"/>
        <v>Asmaul Husna</v>
      </c>
      <c r="DL14" s="23" t="str">
        <f t="shared" si="20"/>
        <v>Kisah nabi Ayyub as dan nabi Adam as</v>
      </c>
      <c r="DM14" s="31" t="str">
        <f>IF(DK14="","",LOOKUP(MAX($CV14:$DJ14),KKM!$C$11:$C$14,KKM!$E$11:$E$14)&amp;" "&amp;AA!DK14&amp;"; "&amp;LOOKUP(MIN(AA!CV14:DJ14),KKM!$C$11:$C$14,KKM!$E$11:$E$14)&amp;" "&amp;AA!DL14)</f>
        <v>Memiliki kemampuan yang baik dalam  Asmaul Husna; Memiliki kemampuan yang cukup baik dalam  Kisah nabi Ayyub as dan nabi Adam as</v>
      </c>
      <c r="DO14" s="9">
        <f t="shared" si="21"/>
        <v>90</v>
      </c>
      <c r="DP14" s="9">
        <f t="shared" si="22"/>
        <v>90</v>
      </c>
      <c r="DQ14" s="9">
        <f t="shared" si="23"/>
        <v>76</v>
      </c>
      <c r="DR14" s="9">
        <f t="shared" si="24"/>
        <v>80</v>
      </c>
      <c r="DS14" s="9" t="str">
        <f t="shared" si="25"/>
        <v/>
      </c>
      <c r="DT14" s="9" t="str">
        <f t="shared" si="26"/>
        <v/>
      </c>
      <c r="DU14" s="9" t="str">
        <f t="shared" si="27"/>
        <v/>
      </c>
      <c r="DV14" s="9" t="str">
        <f t="shared" si="28"/>
        <v/>
      </c>
      <c r="DW14" s="9" t="str">
        <f t="shared" si="29"/>
        <v/>
      </c>
      <c r="DX14" s="9" t="str">
        <f t="shared" si="30"/>
        <v/>
      </c>
      <c r="DY14" s="9" t="str">
        <f t="shared" si="31"/>
        <v/>
      </c>
      <c r="DZ14" s="9" t="str">
        <f t="shared" si="32"/>
        <v/>
      </c>
      <c r="EA14" s="9" t="str">
        <f t="shared" si="33"/>
        <v/>
      </c>
      <c r="EB14" s="9" t="str">
        <f t="shared" si="34"/>
        <v/>
      </c>
      <c r="EC14" s="9" t="str">
        <f t="shared" si="35"/>
        <v/>
      </c>
      <c r="ED14" s="9" t="str">
        <f t="shared" si="36"/>
        <v>Kalimat toyyibah istighfar</v>
      </c>
      <c r="EE14" s="9" t="str">
        <f t="shared" si="37"/>
        <v>Kisah nabi Ayyub as dan nabi Adam as</v>
      </c>
      <c r="EF14" s="31" t="str">
        <f>IFERROR(LOOKUP(MAX($DO14:$EC14),KKM!$C$11:$C$14,KKM!$F$11:$F$14),"")&amp;AA!ED14&amp;"; "&amp;IFERROR(LOOKUP(MIN($DO14:$EC14),KKM!$C$11:$C$14,KKM!$F$11:$F$14),"")&amp;AA!EE14</f>
        <v>Sangat terampil dalam Kalimat toyyibah istighfar; Cukup terampil dalam Kisah nabi Ayyub as dan nabi Adam as</v>
      </c>
    </row>
    <row r="15" spans="1:136" ht="31.5" x14ac:dyDescent="0.25">
      <c r="A15" s="2">
        <v>13</v>
      </c>
      <c r="B15" s="3" t="str">
        <f t="shared" ca="1" si="0"/>
        <v>MUHAMMAD NIZAM</v>
      </c>
      <c r="C15" s="3" t="str">
        <f t="shared" ca="1" si="0"/>
        <v>0072115185</v>
      </c>
      <c r="D15" s="4" t="s">
        <v>257</v>
      </c>
      <c r="E15" s="5">
        <v>80</v>
      </c>
      <c r="F15" s="5"/>
      <c r="G15" s="5"/>
      <c r="H15" s="5">
        <v>88</v>
      </c>
      <c r="I15" s="5"/>
      <c r="J15" s="4" t="s">
        <v>258</v>
      </c>
      <c r="K15" s="5">
        <v>80</v>
      </c>
      <c r="L15" s="5"/>
      <c r="M15" s="5"/>
      <c r="N15" s="5">
        <v>88</v>
      </c>
      <c r="O15" s="5"/>
      <c r="P15" s="4" t="s">
        <v>259</v>
      </c>
      <c r="Q15" s="5">
        <v>75</v>
      </c>
      <c r="R15" s="5"/>
      <c r="S15" s="5"/>
      <c r="T15" s="5">
        <v>77</v>
      </c>
      <c r="U15" s="5"/>
      <c r="V15" s="4" t="s">
        <v>260</v>
      </c>
      <c r="W15" s="5">
        <v>80</v>
      </c>
      <c r="X15" s="5"/>
      <c r="Y15" s="5"/>
      <c r="Z15" s="5">
        <v>80</v>
      </c>
      <c r="AA15" s="5"/>
      <c r="AB15" s="4"/>
      <c r="AC15" s="5"/>
      <c r="AD15" s="5"/>
      <c r="AE15" s="5"/>
      <c r="AF15" s="5"/>
      <c r="AG15" s="5"/>
      <c r="AH15" s="4"/>
      <c r="AI15" s="5"/>
      <c r="AJ15" s="5"/>
      <c r="AK15" s="5"/>
      <c r="AL15" s="5"/>
      <c r="AM15" s="5"/>
      <c r="AN15" s="6"/>
      <c r="AO15" s="5"/>
      <c r="AP15" s="5"/>
      <c r="AQ15" s="5"/>
      <c r="AR15" s="5"/>
      <c r="AS15" s="5"/>
      <c r="AT15" s="4"/>
      <c r="AU15" s="5"/>
      <c r="AV15" s="5"/>
      <c r="AW15" s="5"/>
      <c r="AX15" s="5"/>
      <c r="AY15" s="5"/>
      <c r="AZ15" s="4"/>
      <c r="BA15" s="5"/>
      <c r="BB15" s="5"/>
      <c r="BC15" s="5"/>
      <c r="BD15" s="5"/>
      <c r="BE15" s="5"/>
      <c r="BF15" s="4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6">
        <f t="shared" si="2"/>
        <v>78.75</v>
      </c>
      <c r="CQ15" s="10">
        <f t="shared" si="3"/>
        <v>78.75</v>
      </c>
      <c r="CR15" s="10" t="str">
        <f t="shared" si="1"/>
        <v/>
      </c>
      <c r="CS15" s="10" t="str">
        <f t="shared" si="1"/>
        <v/>
      </c>
      <c r="CT15" s="10">
        <f t="shared" si="1"/>
        <v>83.25</v>
      </c>
      <c r="CU15" s="10" t="str">
        <f t="shared" si="1"/>
        <v/>
      </c>
      <c r="CV15" s="21">
        <f t="shared" si="4"/>
        <v>80</v>
      </c>
      <c r="CW15" s="21">
        <f t="shared" si="5"/>
        <v>80</v>
      </c>
      <c r="CX15" s="22">
        <f t="shared" si="6"/>
        <v>75</v>
      </c>
      <c r="CY15" s="22">
        <f t="shared" si="7"/>
        <v>80</v>
      </c>
      <c r="CZ15" s="22" t="str">
        <f t="shared" si="8"/>
        <v/>
      </c>
      <c r="DA15" s="23" t="str">
        <f t="shared" si="9"/>
        <v/>
      </c>
      <c r="DB15" s="23" t="str">
        <f t="shared" si="10"/>
        <v/>
      </c>
      <c r="DC15" s="23" t="str">
        <f t="shared" si="11"/>
        <v/>
      </c>
      <c r="DD15" s="23" t="str">
        <f t="shared" si="12"/>
        <v/>
      </c>
      <c r="DE15" s="23" t="str">
        <f t="shared" si="13"/>
        <v/>
      </c>
      <c r="DF15" s="23" t="str">
        <f t="shared" si="14"/>
        <v/>
      </c>
      <c r="DG15" s="23" t="str">
        <f t="shared" si="15"/>
        <v/>
      </c>
      <c r="DH15" s="23" t="str">
        <f t="shared" si="16"/>
        <v/>
      </c>
      <c r="DI15" s="23" t="str">
        <f t="shared" si="17"/>
        <v/>
      </c>
      <c r="DJ15" s="23" t="str">
        <f t="shared" si="18"/>
        <v/>
      </c>
      <c r="DK15" s="23" t="str">
        <f t="shared" si="19"/>
        <v>Kalimat toyyibah istighfar</v>
      </c>
      <c r="DL15" s="23" t="str">
        <f t="shared" si="20"/>
        <v>Kisah nabi Ayyub as dan nabi Adam as</v>
      </c>
      <c r="DM15" s="31" t="str">
        <f>IF(DK15="","",LOOKUP(MAX($CV15:$DJ15),KKM!$C$11:$C$14,KKM!$E$11:$E$14)&amp;" "&amp;AA!DK15&amp;"; "&amp;LOOKUP(MIN(AA!CV15:DJ15),KKM!$C$11:$C$14,KKM!$E$11:$E$14)&amp;" "&amp;AA!DL15)</f>
        <v>Memiliki kemampuan yang baik dalam  Kalimat toyyibah istighfar; Memiliki kemampuan yang cukup baik dalam  Kisah nabi Ayyub as dan nabi Adam as</v>
      </c>
      <c r="DO15" s="9">
        <f t="shared" si="21"/>
        <v>88</v>
      </c>
      <c r="DP15" s="9">
        <f t="shared" si="22"/>
        <v>88</v>
      </c>
      <c r="DQ15" s="9">
        <f t="shared" si="23"/>
        <v>77</v>
      </c>
      <c r="DR15" s="9">
        <f t="shared" si="24"/>
        <v>80</v>
      </c>
      <c r="DS15" s="9" t="str">
        <f t="shared" si="25"/>
        <v/>
      </c>
      <c r="DT15" s="9" t="str">
        <f t="shared" si="26"/>
        <v/>
      </c>
      <c r="DU15" s="9" t="str">
        <f t="shared" si="27"/>
        <v/>
      </c>
      <c r="DV15" s="9" t="str">
        <f t="shared" si="28"/>
        <v/>
      </c>
      <c r="DW15" s="9" t="str">
        <f t="shared" si="29"/>
        <v/>
      </c>
      <c r="DX15" s="9" t="str">
        <f t="shared" si="30"/>
        <v/>
      </c>
      <c r="DY15" s="9" t="str">
        <f t="shared" si="31"/>
        <v/>
      </c>
      <c r="DZ15" s="9" t="str">
        <f t="shared" si="32"/>
        <v/>
      </c>
      <c r="EA15" s="9" t="str">
        <f t="shared" si="33"/>
        <v/>
      </c>
      <c r="EB15" s="9" t="str">
        <f t="shared" si="34"/>
        <v/>
      </c>
      <c r="EC15" s="9" t="str">
        <f t="shared" si="35"/>
        <v/>
      </c>
      <c r="ED15" s="9" t="str">
        <f t="shared" si="36"/>
        <v>Kalimat toyyibah istighfar</v>
      </c>
      <c r="EE15" s="9" t="str">
        <f t="shared" si="37"/>
        <v>Kisah nabi Ayyub as dan nabi Adam as</v>
      </c>
      <c r="EF15" s="31" t="str">
        <f>IFERROR(LOOKUP(MAX($DO15:$EC15),KKM!$C$11:$C$14,KKM!$F$11:$F$14),"")&amp;AA!ED15&amp;"; "&amp;IFERROR(LOOKUP(MIN($DO15:$EC15),KKM!$C$11:$C$14,KKM!$F$11:$F$14),"")&amp;AA!EE15</f>
        <v>Terampil dalam Kalimat toyyibah istighfar; Cukup terampil dalam Kisah nabi Ayyub as dan nabi Adam as</v>
      </c>
    </row>
    <row r="16" spans="1:136" ht="31.5" x14ac:dyDescent="0.25">
      <c r="A16" s="2">
        <v>14</v>
      </c>
      <c r="B16" s="3" t="str">
        <f t="shared" ca="1" si="0"/>
        <v>MUHAMMAD RAMADANI</v>
      </c>
      <c r="C16" s="3" t="str">
        <f t="shared" ca="1" si="0"/>
        <v>0071550749</v>
      </c>
      <c r="D16" s="4" t="s">
        <v>257</v>
      </c>
      <c r="E16" s="5">
        <v>80</v>
      </c>
      <c r="F16" s="5"/>
      <c r="G16" s="5"/>
      <c r="H16" s="5">
        <v>80</v>
      </c>
      <c r="I16" s="5"/>
      <c r="J16" s="4" t="s">
        <v>258</v>
      </c>
      <c r="K16" s="5">
        <v>80</v>
      </c>
      <c r="L16" s="5"/>
      <c r="M16" s="5"/>
      <c r="N16" s="5">
        <v>80</v>
      </c>
      <c r="O16" s="5"/>
      <c r="P16" s="4" t="s">
        <v>259</v>
      </c>
      <c r="Q16" s="5">
        <v>78</v>
      </c>
      <c r="R16" s="5"/>
      <c r="S16" s="5"/>
      <c r="T16" s="5">
        <v>76</v>
      </c>
      <c r="U16" s="5"/>
      <c r="V16" s="4" t="s">
        <v>260</v>
      </c>
      <c r="W16" s="5">
        <v>80</v>
      </c>
      <c r="X16" s="5"/>
      <c r="Y16" s="5"/>
      <c r="Z16" s="5">
        <v>87</v>
      </c>
      <c r="AA16" s="5"/>
      <c r="AB16" s="4"/>
      <c r="AC16" s="5"/>
      <c r="AD16" s="5"/>
      <c r="AE16" s="5"/>
      <c r="AF16" s="5"/>
      <c r="AG16" s="5"/>
      <c r="AH16" s="4"/>
      <c r="AI16" s="5"/>
      <c r="AJ16" s="5"/>
      <c r="AK16" s="5"/>
      <c r="AL16" s="5"/>
      <c r="AM16" s="5"/>
      <c r="AN16" s="6"/>
      <c r="AO16" s="5"/>
      <c r="AP16" s="5"/>
      <c r="AQ16" s="5"/>
      <c r="AR16" s="5"/>
      <c r="AS16" s="5"/>
      <c r="AT16" s="4"/>
      <c r="AU16" s="5"/>
      <c r="AV16" s="5"/>
      <c r="AW16" s="5"/>
      <c r="AX16" s="5"/>
      <c r="AY16" s="5"/>
      <c r="AZ16" s="4"/>
      <c r="BA16" s="5"/>
      <c r="BB16" s="5"/>
      <c r="BC16" s="5"/>
      <c r="BD16" s="5"/>
      <c r="BE16" s="5"/>
      <c r="BF16" s="4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6">
        <f t="shared" si="2"/>
        <v>79.5</v>
      </c>
      <c r="CQ16" s="10">
        <f t="shared" si="3"/>
        <v>79.5</v>
      </c>
      <c r="CR16" s="10" t="str">
        <f t="shared" si="1"/>
        <v/>
      </c>
      <c r="CS16" s="10" t="str">
        <f t="shared" si="1"/>
        <v/>
      </c>
      <c r="CT16" s="10">
        <f t="shared" si="1"/>
        <v>80.75</v>
      </c>
      <c r="CU16" s="10" t="str">
        <f t="shared" si="1"/>
        <v/>
      </c>
      <c r="CV16" s="21">
        <f t="shared" si="4"/>
        <v>80</v>
      </c>
      <c r="CW16" s="21">
        <f t="shared" si="5"/>
        <v>80</v>
      </c>
      <c r="CX16" s="22">
        <f t="shared" si="6"/>
        <v>78</v>
      </c>
      <c r="CY16" s="22">
        <f t="shared" si="7"/>
        <v>80</v>
      </c>
      <c r="CZ16" s="22" t="str">
        <f t="shared" si="8"/>
        <v/>
      </c>
      <c r="DA16" s="23" t="str">
        <f t="shared" si="9"/>
        <v/>
      </c>
      <c r="DB16" s="23" t="str">
        <f t="shared" si="10"/>
        <v/>
      </c>
      <c r="DC16" s="23" t="str">
        <f t="shared" si="11"/>
        <v/>
      </c>
      <c r="DD16" s="23" t="str">
        <f t="shared" si="12"/>
        <v/>
      </c>
      <c r="DE16" s="23" t="str">
        <f t="shared" si="13"/>
        <v/>
      </c>
      <c r="DF16" s="23" t="str">
        <f t="shared" si="14"/>
        <v/>
      </c>
      <c r="DG16" s="23" t="str">
        <f t="shared" si="15"/>
        <v/>
      </c>
      <c r="DH16" s="23" t="str">
        <f t="shared" si="16"/>
        <v/>
      </c>
      <c r="DI16" s="23" t="str">
        <f t="shared" si="17"/>
        <v/>
      </c>
      <c r="DJ16" s="23" t="str">
        <f t="shared" si="18"/>
        <v/>
      </c>
      <c r="DK16" s="23" t="str">
        <f t="shared" si="19"/>
        <v>Kalimat toyyibah istighfar</v>
      </c>
      <c r="DL16" s="23" t="str">
        <f t="shared" si="20"/>
        <v>Kisah nabi Ayyub as dan nabi Adam as</v>
      </c>
      <c r="DM16" s="31" t="str">
        <f>IF(DK16="","",LOOKUP(MAX($CV16:$DJ16),KKM!$C$11:$C$14,KKM!$E$11:$E$14)&amp;" "&amp;AA!DK16&amp;"; "&amp;LOOKUP(MIN(AA!CV16:DJ16),KKM!$C$11:$C$14,KKM!$E$11:$E$14)&amp;" "&amp;AA!DL16)</f>
        <v>Memiliki kemampuan yang baik dalam  Kalimat toyyibah istighfar; Memiliki kemampuan yang cukup baik dalam  Kisah nabi Ayyub as dan nabi Adam as</v>
      </c>
      <c r="DO16" s="9">
        <f t="shared" si="21"/>
        <v>80</v>
      </c>
      <c r="DP16" s="9">
        <f t="shared" si="22"/>
        <v>80</v>
      </c>
      <c r="DQ16" s="9">
        <f t="shared" si="23"/>
        <v>76</v>
      </c>
      <c r="DR16" s="9">
        <f t="shared" si="24"/>
        <v>87</v>
      </c>
      <c r="DS16" s="9" t="str">
        <f t="shared" si="25"/>
        <v/>
      </c>
      <c r="DT16" s="9" t="str">
        <f t="shared" si="26"/>
        <v/>
      </c>
      <c r="DU16" s="9" t="str">
        <f t="shared" si="27"/>
        <v/>
      </c>
      <c r="DV16" s="9" t="str">
        <f t="shared" si="28"/>
        <v/>
      </c>
      <c r="DW16" s="9" t="str">
        <f t="shared" si="29"/>
        <v/>
      </c>
      <c r="DX16" s="9" t="str">
        <f t="shared" si="30"/>
        <v/>
      </c>
      <c r="DY16" s="9" t="str">
        <f t="shared" si="31"/>
        <v/>
      </c>
      <c r="DZ16" s="9" t="str">
        <f t="shared" si="32"/>
        <v/>
      </c>
      <c r="EA16" s="9" t="str">
        <f t="shared" si="33"/>
        <v/>
      </c>
      <c r="EB16" s="9" t="str">
        <f t="shared" si="34"/>
        <v/>
      </c>
      <c r="EC16" s="9" t="str">
        <f t="shared" si="35"/>
        <v/>
      </c>
      <c r="ED16" s="9" t="str">
        <f t="shared" si="36"/>
        <v>Akhlaq terpuji terhadap hewan dan tumbuhan</v>
      </c>
      <c r="EE16" s="9" t="str">
        <f t="shared" si="37"/>
        <v>Kisah nabi Ayyub as dan nabi Adam as</v>
      </c>
      <c r="EF16" s="31" t="str">
        <f>IFERROR(LOOKUP(MAX($DO16:$EC16),KKM!$C$11:$C$14,KKM!$F$11:$F$14),"")&amp;AA!ED16&amp;"; "&amp;IFERROR(LOOKUP(MIN($DO16:$EC16),KKM!$C$11:$C$14,KKM!$F$11:$F$14),"")&amp;AA!EE16</f>
        <v>Terampil dalam Akhlaq terpuji terhadap hewan dan tumbuhan; Cukup terampil dalam Kisah nabi Ayyub as dan nabi Adam as</v>
      </c>
    </row>
    <row r="17" spans="1:136" ht="31.5" x14ac:dyDescent="0.25">
      <c r="A17" s="2">
        <v>15</v>
      </c>
      <c r="B17" s="3" t="str">
        <f t="shared" ca="1" si="0"/>
        <v>MUHAMMAD REVALISA AKBAR</v>
      </c>
      <c r="C17" s="3" t="str">
        <f t="shared" ca="1" si="0"/>
        <v>0087069179</v>
      </c>
      <c r="D17" s="4" t="s">
        <v>257</v>
      </c>
      <c r="E17" s="5">
        <v>87</v>
      </c>
      <c r="F17" s="5"/>
      <c r="G17" s="5"/>
      <c r="H17" s="5">
        <v>88</v>
      </c>
      <c r="I17" s="5"/>
      <c r="J17" s="4" t="s">
        <v>258</v>
      </c>
      <c r="K17" s="5">
        <v>87</v>
      </c>
      <c r="L17" s="5"/>
      <c r="M17" s="5"/>
      <c r="N17" s="5">
        <v>88</v>
      </c>
      <c r="O17" s="5"/>
      <c r="P17" s="4" t="s">
        <v>259</v>
      </c>
      <c r="Q17" s="5">
        <v>80</v>
      </c>
      <c r="R17" s="5"/>
      <c r="S17" s="5"/>
      <c r="T17" s="5">
        <v>76</v>
      </c>
      <c r="U17" s="5"/>
      <c r="V17" s="4" t="s">
        <v>260</v>
      </c>
      <c r="W17" s="5">
        <v>87</v>
      </c>
      <c r="X17" s="5"/>
      <c r="Y17" s="5"/>
      <c r="Z17" s="5">
        <v>96</v>
      </c>
      <c r="AA17" s="5"/>
      <c r="AB17" s="4"/>
      <c r="AC17" s="5"/>
      <c r="AD17" s="5"/>
      <c r="AE17" s="5"/>
      <c r="AF17" s="5"/>
      <c r="AG17" s="5"/>
      <c r="AH17" s="4"/>
      <c r="AI17" s="5"/>
      <c r="AJ17" s="5"/>
      <c r="AK17" s="5"/>
      <c r="AL17" s="5"/>
      <c r="AM17" s="5"/>
      <c r="AN17" s="6"/>
      <c r="AO17" s="5"/>
      <c r="AP17" s="5"/>
      <c r="AQ17" s="5"/>
      <c r="AR17" s="5"/>
      <c r="AS17" s="5"/>
      <c r="AT17" s="4"/>
      <c r="AU17" s="5"/>
      <c r="AV17" s="5"/>
      <c r="AW17" s="5"/>
      <c r="AX17" s="5"/>
      <c r="AY17" s="5"/>
      <c r="AZ17" s="4"/>
      <c r="BA17" s="5"/>
      <c r="BB17" s="5"/>
      <c r="BC17" s="5"/>
      <c r="BD17" s="5"/>
      <c r="BE17" s="5"/>
      <c r="BF17" s="4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6">
        <f t="shared" si="2"/>
        <v>85.25</v>
      </c>
      <c r="CQ17" s="10">
        <f t="shared" si="3"/>
        <v>85.25</v>
      </c>
      <c r="CR17" s="10" t="str">
        <f t="shared" si="1"/>
        <v/>
      </c>
      <c r="CS17" s="10" t="str">
        <f t="shared" si="1"/>
        <v/>
      </c>
      <c r="CT17" s="10">
        <f t="shared" si="1"/>
        <v>87</v>
      </c>
      <c r="CU17" s="10" t="str">
        <f t="shared" si="1"/>
        <v/>
      </c>
      <c r="CV17" s="21">
        <f t="shared" si="4"/>
        <v>87</v>
      </c>
      <c r="CW17" s="21">
        <f t="shared" si="5"/>
        <v>87</v>
      </c>
      <c r="CX17" s="22">
        <f t="shared" si="6"/>
        <v>80</v>
      </c>
      <c r="CY17" s="22">
        <f t="shared" si="7"/>
        <v>87</v>
      </c>
      <c r="CZ17" s="22" t="str">
        <f t="shared" si="8"/>
        <v/>
      </c>
      <c r="DA17" s="23" t="str">
        <f t="shared" si="9"/>
        <v/>
      </c>
      <c r="DB17" s="23" t="str">
        <f t="shared" si="10"/>
        <v/>
      </c>
      <c r="DC17" s="23" t="str">
        <f t="shared" si="11"/>
        <v/>
      </c>
      <c r="DD17" s="23" t="str">
        <f t="shared" si="12"/>
        <v/>
      </c>
      <c r="DE17" s="23" t="str">
        <f t="shared" si="13"/>
        <v/>
      </c>
      <c r="DF17" s="23" t="str">
        <f t="shared" si="14"/>
        <v/>
      </c>
      <c r="DG17" s="23" t="str">
        <f t="shared" si="15"/>
        <v/>
      </c>
      <c r="DH17" s="23" t="str">
        <f t="shared" si="16"/>
        <v/>
      </c>
      <c r="DI17" s="23" t="str">
        <f t="shared" si="17"/>
        <v/>
      </c>
      <c r="DJ17" s="23" t="str">
        <f t="shared" si="18"/>
        <v/>
      </c>
      <c r="DK17" s="23" t="str">
        <f t="shared" si="19"/>
        <v>Kalimat toyyibah istighfar</v>
      </c>
      <c r="DL17" s="23" t="str">
        <f t="shared" si="20"/>
        <v>Kisah nabi Ayyub as dan nabi Adam as</v>
      </c>
      <c r="DM17" s="31" t="str">
        <f>IF(DK17="","",LOOKUP(MAX($CV17:$DJ17),KKM!$C$11:$C$14,KKM!$E$11:$E$14)&amp;" "&amp;AA!DK17&amp;"; "&amp;LOOKUP(MIN(AA!CV17:DJ17),KKM!$C$11:$C$14,KKM!$E$11:$E$14)&amp;" "&amp;AA!DL17)</f>
        <v>Memiliki kemampuan yang baik dalam  Kalimat toyyibah istighfar; Memiliki kemampuan yang baik dalam  Kisah nabi Ayyub as dan nabi Adam as</v>
      </c>
      <c r="DO17" s="9">
        <f t="shared" si="21"/>
        <v>88</v>
      </c>
      <c r="DP17" s="9">
        <f t="shared" si="22"/>
        <v>88</v>
      </c>
      <c r="DQ17" s="9">
        <f t="shared" si="23"/>
        <v>76</v>
      </c>
      <c r="DR17" s="9">
        <f t="shared" si="24"/>
        <v>96</v>
      </c>
      <c r="DS17" s="9" t="str">
        <f t="shared" si="25"/>
        <v/>
      </c>
      <c r="DT17" s="9" t="str">
        <f t="shared" si="26"/>
        <v/>
      </c>
      <c r="DU17" s="9" t="str">
        <f t="shared" si="27"/>
        <v/>
      </c>
      <c r="DV17" s="9" t="str">
        <f t="shared" si="28"/>
        <v/>
      </c>
      <c r="DW17" s="9" t="str">
        <f t="shared" si="29"/>
        <v/>
      </c>
      <c r="DX17" s="9" t="str">
        <f t="shared" si="30"/>
        <v/>
      </c>
      <c r="DY17" s="9" t="str">
        <f t="shared" si="31"/>
        <v/>
      </c>
      <c r="DZ17" s="9" t="str">
        <f t="shared" si="32"/>
        <v/>
      </c>
      <c r="EA17" s="9" t="str">
        <f t="shared" si="33"/>
        <v/>
      </c>
      <c r="EB17" s="9" t="str">
        <f t="shared" si="34"/>
        <v/>
      </c>
      <c r="EC17" s="9" t="str">
        <f t="shared" si="35"/>
        <v/>
      </c>
      <c r="ED17" s="9" t="str">
        <f t="shared" si="36"/>
        <v>Akhlaq terpuji terhadap hewan dan tumbuhan</v>
      </c>
      <c r="EE17" s="9" t="str">
        <f t="shared" si="37"/>
        <v>Kisah nabi Ayyub as dan nabi Adam as</v>
      </c>
      <c r="EF17" s="31" t="str">
        <f>IFERROR(LOOKUP(MAX($DO17:$EC17),KKM!$C$11:$C$14,KKM!$F$11:$F$14),"")&amp;AA!ED17&amp;"; "&amp;IFERROR(LOOKUP(MIN($DO17:$EC17),KKM!$C$11:$C$14,KKM!$F$11:$F$14),"")&amp;AA!EE17</f>
        <v>Sangat terampil dalam Akhlaq terpuji terhadap hewan dan tumbuhan; Cukup terampil dalam Kisah nabi Ayyub as dan nabi Adam as</v>
      </c>
    </row>
    <row r="18" spans="1:136" ht="31.5" x14ac:dyDescent="0.25">
      <c r="A18" s="2">
        <v>16</v>
      </c>
      <c r="B18" s="3" t="str">
        <f t="shared" ca="1" si="0"/>
        <v>MUHAMMAD ROZI</v>
      </c>
      <c r="C18" s="3" t="str">
        <f t="shared" ca="1" si="0"/>
        <v>0078857610</v>
      </c>
      <c r="D18" s="4" t="s">
        <v>257</v>
      </c>
      <c r="E18" s="5">
        <v>96</v>
      </c>
      <c r="F18" s="5"/>
      <c r="G18" s="5"/>
      <c r="H18" s="5">
        <v>88</v>
      </c>
      <c r="I18" s="5"/>
      <c r="J18" s="4" t="s">
        <v>258</v>
      </c>
      <c r="K18" s="5">
        <v>87</v>
      </c>
      <c r="L18" s="5"/>
      <c r="M18" s="5"/>
      <c r="N18" s="5">
        <v>87</v>
      </c>
      <c r="O18" s="5"/>
      <c r="P18" s="4" t="s">
        <v>259</v>
      </c>
      <c r="Q18" s="5">
        <v>78</v>
      </c>
      <c r="R18" s="5"/>
      <c r="S18" s="5"/>
      <c r="T18" s="5">
        <v>83</v>
      </c>
      <c r="U18" s="5"/>
      <c r="V18" s="4" t="s">
        <v>260</v>
      </c>
      <c r="W18" s="5">
        <v>96</v>
      </c>
      <c r="X18" s="5"/>
      <c r="Y18" s="5"/>
      <c r="Z18" s="5">
        <v>96</v>
      </c>
      <c r="AA18" s="5"/>
      <c r="AB18" s="4"/>
      <c r="AC18" s="5"/>
      <c r="AD18" s="5"/>
      <c r="AE18" s="5"/>
      <c r="AF18" s="5"/>
      <c r="AG18" s="5"/>
      <c r="AH18" s="4"/>
      <c r="AI18" s="5"/>
      <c r="AJ18" s="5"/>
      <c r="AK18" s="5"/>
      <c r="AL18" s="5"/>
      <c r="AM18" s="5"/>
      <c r="AN18" s="6"/>
      <c r="AO18" s="5"/>
      <c r="AP18" s="5"/>
      <c r="AQ18" s="5"/>
      <c r="AR18" s="5"/>
      <c r="AS18" s="5"/>
      <c r="AT18" s="4"/>
      <c r="AU18" s="5"/>
      <c r="AV18" s="5"/>
      <c r="AW18" s="5"/>
      <c r="AX18" s="5"/>
      <c r="AY18" s="5"/>
      <c r="AZ18" s="4"/>
      <c r="BA18" s="5"/>
      <c r="BB18" s="5"/>
      <c r="BC18" s="5"/>
      <c r="BD18" s="5"/>
      <c r="BE18" s="5"/>
      <c r="BF18" s="4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6">
        <f t="shared" si="2"/>
        <v>89.25</v>
      </c>
      <c r="CQ18" s="10">
        <f t="shared" si="3"/>
        <v>89.25</v>
      </c>
      <c r="CR18" s="10" t="str">
        <f t="shared" si="1"/>
        <v/>
      </c>
      <c r="CS18" s="10" t="str">
        <f t="shared" si="1"/>
        <v/>
      </c>
      <c r="CT18" s="10">
        <f t="shared" si="1"/>
        <v>88.5</v>
      </c>
      <c r="CU18" s="10" t="str">
        <f t="shared" si="1"/>
        <v/>
      </c>
      <c r="CV18" s="21">
        <f t="shared" si="4"/>
        <v>96</v>
      </c>
      <c r="CW18" s="21">
        <f t="shared" si="5"/>
        <v>87</v>
      </c>
      <c r="CX18" s="22">
        <f t="shared" si="6"/>
        <v>78</v>
      </c>
      <c r="CY18" s="22">
        <f t="shared" si="7"/>
        <v>96</v>
      </c>
      <c r="CZ18" s="22" t="str">
        <f t="shared" si="8"/>
        <v/>
      </c>
      <c r="DA18" s="23" t="str">
        <f t="shared" si="9"/>
        <v/>
      </c>
      <c r="DB18" s="23" t="str">
        <f t="shared" si="10"/>
        <v/>
      </c>
      <c r="DC18" s="23" t="str">
        <f t="shared" si="11"/>
        <v/>
      </c>
      <c r="DD18" s="23" t="str">
        <f t="shared" si="12"/>
        <v/>
      </c>
      <c r="DE18" s="23" t="str">
        <f t="shared" si="13"/>
        <v/>
      </c>
      <c r="DF18" s="23" t="str">
        <f t="shared" si="14"/>
        <v/>
      </c>
      <c r="DG18" s="23" t="str">
        <f t="shared" si="15"/>
        <v/>
      </c>
      <c r="DH18" s="23" t="str">
        <f t="shared" si="16"/>
        <v/>
      </c>
      <c r="DI18" s="23" t="str">
        <f t="shared" si="17"/>
        <v/>
      </c>
      <c r="DJ18" s="23" t="str">
        <f t="shared" si="18"/>
        <v/>
      </c>
      <c r="DK18" s="23" t="str">
        <f t="shared" si="19"/>
        <v>Kalimat toyyibah istighfar</v>
      </c>
      <c r="DL18" s="23" t="str">
        <f t="shared" si="20"/>
        <v>Kisah nabi Ayyub as dan nabi Adam as</v>
      </c>
      <c r="DM18" s="31" t="str">
        <f>IF(DK18="","",LOOKUP(MAX($CV18:$DJ18),KKM!$C$11:$C$14,KKM!$E$11:$E$14)&amp;" "&amp;AA!DK18&amp;"; "&amp;LOOKUP(MIN(AA!CV18:DJ18),KKM!$C$11:$C$14,KKM!$E$11:$E$14)&amp;" "&amp;AA!DL18)</f>
        <v>Memiliki kemampuan yang sangat baik dalam  Kalimat toyyibah istighfar; Memiliki kemampuan yang cukup baik dalam  Kisah nabi Ayyub as dan nabi Adam as</v>
      </c>
      <c r="DO18" s="9">
        <f t="shared" si="21"/>
        <v>88</v>
      </c>
      <c r="DP18" s="9">
        <f t="shared" si="22"/>
        <v>87</v>
      </c>
      <c r="DQ18" s="9">
        <f t="shared" si="23"/>
        <v>83</v>
      </c>
      <c r="DR18" s="9">
        <f t="shared" si="24"/>
        <v>96</v>
      </c>
      <c r="DS18" s="9" t="str">
        <f t="shared" si="25"/>
        <v/>
      </c>
      <c r="DT18" s="9" t="str">
        <f t="shared" si="26"/>
        <v/>
      </c>
      <c r="DU18" s="9" t="str">
        <f t="shared" si="27"/>
        <v/>
      </c>
      <c r="DV18" s="9" t="str">
        <f t="shared" si="28"/>
        <v/>
      </c>
      <c r="DW18" s="9" t="str">
        <f t="shared" si="29"/>
        <v/>
      </c>
      <c r="DX18" s="9" t="str">
        <f t="shared" si="30"/>
        <v/>
      </c>
      <c r="DY18" s="9" t="str">
        <f t="shared" si="31"/>
        <v/>
      </c>
      <c r="DZ18" s="9" t="str">
        <f t="shared" si="32"/>
        <v/>
      </c>
      <c r="EA18" s="9" t="str">
        <f t="shared" si="33"/>
        <v/>
      </c>
      <c r="EB18" s="9" t="str">
        <f t="shared" si="34"/>
        <v/>
      </c>
      <c r="EC18" s="9" t="str">
        <f t="shared" si="35"/>
        <v/>
      </c>
      <c r="ED18" s="9" t="str">
        <f t="shared" si="36"/>
        <v>Akhlaq terpuji terhadap hewan dan tumbuhan</v>
      </c>
      <c r="EE18" s="9" t="str">
        <f t="shared" si="37"/>
        <v>Kisah nabi Ayyub as dan nabi Adam as</v>
      </c>
      <c r="EF18" s="31" t="str">
        <f>IFERROR(LOOKUP(MAX($DO18:$EC18),KKM!$C$11:$C$14,KKM!$F$11:$F$14),"")&amp;AA!ED18&amp;"; "&amp;IFERROR(LOOKUP(MIN($DO18:$EC18),KKM!$C$11:$C$14,KKM!$F$11:$F$14),"")&amp;AA!EE18</f>
        <v>Sangat terampil dalam Akhlaq terpuji terhadap hewan dan tumbuhan; Terampil dalam Kisah nabi Ayyub as dan nabi Adam as</v>
      </c>
    </row>
    <row r="19" spans="1:136" ht="31.5" x14ac:dyDescent="0.25">
      <c r="A19" s="2">
        <v>17</v>
      </c>
      <c r="B19" s="3" t="str">
        <f t="shared" ca="1" si="0"/>
        <v>MUHAMMAD SUKRON</v>
      </c>
      <c r="C19" s="3" t="str">
        <f t="shared" ca="1" si="0"/>
        <v>0073337501</v>
      </c>
      <c r="D19" s="4" t="s">
        <v>257</v>
      </c>
      <c r="E19" s="5">
        <v>93</v>
      </c>
      <c r="F19" s="5"/>
      <c r="G19" s="5"/>
      <c r="H19" s="5">
        <v>80</v>
      </c>
      <c r="I19" s="5"/>
      <c r="J19" s="4" t="s">
        <v>258</v>
      </c>
      <c r="K19" s="5">
        <v>90</v>
      </c>
      <c r="L19" s="5"/>
      <c r="M19" s="5"/>
      <c r="N19" s="5" t="s">
        <v>180</v>
      </c>
      <c r="O19" s="5"/>
      <c r="P19" s="4" t="s">
        <v>259</v>
      </c>
      <c r="Q19" s="5">
        <v>77</v>
      </c>
      <c r="R19" s="5"/>
      <c r="S19" s="5"/>
      <c r="T19" s="5">
        <v>84</v>
      </c>
      <c r="U19" s="5"/>
      <c r="V19" s="4" t="s">
        <v>260</v>
      </c>
      <c r="W19" s="5">
        <v>93</v>
      </c>
      <c r="X19" s="5"/>
      <c r="Y19" s="5"/>
      <c r="Z19" s="5">
        <v>93</v>
      </c>
      <c r="AA19" s="5"/>
      <c r="AB19" s="4"/>
      <c r="AC19" s="5"/>
      <c r="AD19" s="5"/>
      <c r="AE19" s="5"/>
      <c r="AF19" s="5"/>
      <c r="AG19" s="5"/>
      <c r="AH19" s="4"/>
      <c r="AI19" s="5"/>
      <c r="AJ19" s="5"/>
      <c r="AK19" s="5"/>
      <c r="AL19" s="5"/>
      <c r="AM19" s="5"/>
      <c r="AN19" s="6"/>
      <c r="AO19" s="5"/>
      <c r="AP19" s="5"/>
      <c r="AQ19" s="5"/>
      <c r="AR19" s="5"/>
      <c r="AS19" s="5"/>
      <c r="AT19" s="4"/>
      <c r="AU19" s="5"/>
      <c r="AV19" s="5"/>
      <c r="AW19" s="5"/>
      <c r="AX19" s="5"/>
      <c r="AY19" s="5"/>
      <c r="AZ19" s="4"/>
      <c r="BA19" s="5"/>
      <c r="BB19" s="5"/>
      <c r="BC19" s="5"/>
      <c r="BD19" s="5"/>
      <c r="BE19" s="5"/>
      <c r="BF19" s="4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6">
        <f t="shared" si="2"/>
        <v>88.25</v>
      </c>
      <c r="CQ19" s="10">
        <f t="shared" si="3"/>
        <v>88.25</v>
      </c>
      <c r="CR19" s="10" t="str">
        <f t="shared" si="3"/>
        <v/>
      </c>
      <c r="CS19" s="10" t="str">
        <f t="shared" si="3"/>
        <v/>
      </c>
      <c r="CT19" s="10">
        <f t="shared" si="3"/>
        <v>85.666666666666671</v>
      </c>
      <c r="CU19" s="10" t="str">
        <f t="shared" si="3"/>
        <v/>
      </c>
      <c r="CV19" s="21">
        <f t="shared" si="4"/>
        <v>93</v>
      </c>
      <c r="CW19" s="21">
        <f t="shared" si="5"/>
        <v>90</v>
      </c>
      <c r="CX19" s="22">
        <f t="shared" si="6"/>
        <v>77</v>
      </c>
      <c r="CY19" s="22">
        <f t="shared" si="7"/>
        <v>93</v>
      </c>
      <c r="CZ19" s="22" t="str">
        <f t="shared" si="8"/>
        <v/>
      </c>
      <c r="DA19" s="23" t="str">
        <f t="shared" si="9"/>
        <v/>
      </c>
      <c r="DB19" s="23" t="str">
        <f t="shared" si="10"/>
        <v/>
      </c>
      <c r="DC19" s="23" t="str">
        <f t="shared" si="11"/>
        <v/>
      </c>
      <c r="DD19" s="23" t="str">
        <f t="shared" si="12"/>
        <v/>
      </c>
      <c r="DE19" s="23" t="str">
        <f t="shared" si="13"/>
        <v/>
      </c>
      <c r="DF19" s="23" t="str">
        <f t="shared" si="14"/>
        <v/>
      </c>
      <c r="DG19" s="23" t="str">
        <f t="shared" si="15"/>
        <v/>
      </c>
      <c r="DH19" s="23" t="str">
        <f t="shared" si="16"/>
        <v/>
      </c>
      <c r="DI19" s="23" t="str">
        <f t="shared" si="17"/>
        <v/>
      </c>
      <c r="DJ19" s="23" t="str">
        <f t="shared" si="18"/>
        <v/>
      </c>
      <c r="DK19" s="23" t="str">
        <f t="shared" si="19"/>
        <v>Kalimat toyyibah istighfar</v>
      </c>
      <c r="DL19" s="23" t="str">
        <f t="shared" si="20"/>
        <v>Kisah nabi Ayyub as dan nabi Adam as</v>
      </c>
      <c r="DM19" s="31" t="str">
        <f>IF(DK19="","",LOOKUP(MAX($CV19:$DJ19),KKM!$C$11:$C$14,KKM!$E$11:$E$14)&amp;" "&amp;AA!DK19&amp;"; "&amp;LOOKUP(MIN(AA!CV19:DJ19),KKM!$C$11:$C$14,KKM!$E$11:$E$14)&amp;" "&amp;AA!DL19)</f>
        <v>Memiliki kemampuan yang sangat baik dalam  Kalimat toyyibah istighfar; Memiliki kemampuan yang cukup baik dalam  Kisah nabi Ayyub as dan nabi Adam as</v>
      </c>
      <c r="DO19" s="9">
        <f t="shared" si="21"/>
        <v>80</v>
      </c>
      <c r="DP19" s="9" t="e">
        <f t="shared" si="22"/>
        <v>#DIV/0!</v>
      </c>
      <c r="DQ19" s="9">
        <f t="shared" si="23"/>
        <v>84</v>
      </c>
      <c r="DR19" s="9">
        <f t="shared" si="24"/>
        <v>93</v>
      </c>
      <c r="DS19" s="9" t="str">
        <f t="shared" si="25"/>
        <v/>
      </c>
      <c r="DT19" s="9" t="str">
        <f t="shared" si="26"/>
        <v/>
      </c>
      <c r="DU19" s="9" t="str">
        <f t="shared" si="27"/>
        <v/>
      </c>
      <c r="DV19" s="9" t="str">
        <f t="shared" si="28"/>
        <v/>
      </c>
      <c r="DW19" s="9" t="str">
        <f t="shared" si="29"/>
        <v/>
      </c>
      <c r="DX19" s="9" t="str">
        <f t="shared" si="30"/>
        <v/>
      </c>
      <c r="DY19" s="9" t="str">
        <f t="shared" si="31"/>
        <v/>
      </c>
      <c r="DZ19" s="9" t="str">
        <f t="shared" si="32"/>
        <v/>
      </c>
      <c r="EA19" s="9" t="str">
        <f t="shared" si="33"/>
        <v/>
      </c>
      <c r="EB19" s="9" t="str">
        <f t="shared" si="34"/>
        <v/>
      </c>
      <c r="EC19" s="9" t="str">
        <f t="shared" si="35"/>
        <v/>
      </c>
      <c r="ED19" s="9" t="str">
        <f t="shared" si="36"/>
        <v/>
      </c>
      <c r="EE19" s="9" t="str">
        <f t="shared" si="37"/>
        <v/>
      </c>
      <c r="EF19" s="31" t="str">
        <f>IFERROR(LOOKUP(MAX($DO19:$EC19),KKM!$C$11:$C$14,KKM!$F$11:$F$14),"")&amp;AA!ED19&amp;"; "&amp;IFERROR(LOOKUP(MIN($DO19:$EC19),KKM!$C$11:$C$14,KKM!$F$11:$F$14),"")&amp;AA!EE19</f>
        <v xml:space="preserve">; </v>
      </c>
    </row>
    <row r="20" spans="1:136" ht="31.5" x14ac:dyDescent="0.25">
      <c r="A20" s="2">
        <v>18</v>
      </c>
      <c r="B20" s="3" t="str">
        <f t="shared" ca="1" si="0"/>
        <v>NADIVA</v>
      </c>
      <c r="C20" s="3" t="str">
        <f t="shared" ca="1" si="0"/>
        <v>0084028635</v>
      </c>
      <c r="D20" s="4" t="s">
        <v>257</v>
      </c>
      <c r="E20" s="5">
        <v>94</v>
      </c>
      <c r="F20" s="5"/>
      <c r="G20" s="5"/>
      <c r="H20" s="5">
        <v>80</v>
      </c>
      <c r="I20" s="5"/>
      <c r="J20" s="4" t="s">
        <v>258</v>
      </c>
      <c r="K20" s="5">
        <v>88</v>
      </c>
      <c r="L20" s="5"/>
      <c r="M20" s="5"/>
      <c r="N20" s="5">
        <v>88</v>
      </c>
      <c r="O20" s="5"/>
      <c r="P20" s="4" t="s">
        <v>259</v>
      </c>
      <c r="Q20" s="5">
        <v>77</v>
      </c>
      <c r="R20" s="5"/>
      <c r="S20" s="5"/>
      <c r="T20" s="5">
        <v>78</v>
      </c>
      <c r="U20" s="5"/>
      <c r="V20" s="4" t="s">
        <v>260</v>
      </c>
      <c r="W20" s="5">
        <v>94</v>
      </c>
      <c r="X20" s="5"/>
      <c r="Y20" s="5"/>
      <c r="Z20" s="5">
        <v>94</v>
      </c>
      <c r="AA20" s="5"/>
      <c r="AB20" s="4"/>
      <c r="AC20" s="5"/>
      <c r="AD20" s="5"/>
      <c r="AE20" s="5"/>
      <c r="AF20" s="5"/>
      <c r="AG20" s="5"/>
      <c r="AH20" s="4"/>
      <c r="AI20" s="5"/>
      <c r="AJ20" s="5"/>
      <c r="AK20" s="5"/>
      <c r="AL20" s="5"/>
      <c r="AM20" s="5"/>
      <c r="AN20" s="6"/>
      <c r="AO20" s="5"/>
      <c r="AP20" s="5"/>
      <c r="AQ20" s="5"/>
      <c r="AR20" s="5"/>
      <c r="AS20" s="5"/>
      <c r="AT20" s="4"/>
      <c r="AU20" s="5"/>
      <c r="AV20" s="5"/>
      <c r="AW20" s="5"/>
      <c r="AX20" s="5"/>
      <c r="AY20" s="5"/>
      <c r="AZ20" s="4"/>
      <c r="BA20" s="5"/>
      <c r="BB20" s="5"/>
      <c r="BC20" s="5"/>
      <c r="BD20" s="5"/>
      <c r="BE20" s="5"/>
      <c r="BF20" s="4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6">
        <f t="shared" si="2"/>
        <v>88.25</v>
      </c>
      <c r="CQ20" s="10">
        <f t="shared" si="3"/>
        <v>88.25</v>
      </c>
      <c r="CR20" s="10" t="str">
        <f t="shared" si="3"/>
        <v/>
      </c>
      <c r="CS20" s="10" t="str">
        <f t="shared" si="3"/>
        <v/>
      </c>
      <c r="CT20" s="10">
        <f t="shared" si="3"/>
        <v>85</v>
      </c>
      <c r="CU20" s="10" t="str">
        <f t="shared" si="3"/>
        <v/>
      </c>
      <c r="CV20" s="21">
        <f t="shared" si="4"/>
        <v>94</v>
      </c>
      <c r="CW20" s="21">
        <f t="shared" si="5"/>
        <v>88</v>
      </c>
      <c r="CX20" s="22">
        <f t="shared" si="6"/>
        <v>77</v>
      </c>
      <c r="CY20" s="22">
        <f t="shared" si="7"/>
        <v>94</v>
      </c>
      <c r="CZ20" s="22" t="str">
        <f t="shared" si="8"/>
        <v/>
      </c>
      <c r="DA20" s="23" t="str">
        <f t="shared" si="9"/>
        <v/>
      </c>
      <c r="DB20" s="23" t="str">
        <f t="shared" si="10"/>
        <v/>
      </c>
      <c r="DC20" s="23" t="str">
        <f t="shared" si="11"/>
        <v/>
      </c>
      <c r="DD20" s="23" t="str">
        <f t="shared" si="12"/>
        <v/>
      </c>
      <c r="DE20" s="23" t="str">
        <f t="shared" si="13"/>
        <v/>
      </c>
      <c r="DF20" s="23" t="str">
        <f t="shared" si="14"/>
        <v/>
      </c>
      <c r="DG20" s="23" t="str">
        <f t="shared" si="15"/>
        <v/>
      </c>
      <c r="DH20" s="23" t="str">
        <f t="shared" si="16"/>
        <v/>
      </c>
      <c r="DI20" s="23" t="str">
        <f t="shared" si="17"/>
        <v/>
      </c>
      <c r="DJ20" s="23" t="str">
        <f t="shared" si="18"/>
        <v/>
      </c>
      <c r="DK20" s="23" t="str">
        <f t="shared" si="19"/>
        <v>Kalimat toyyibah istighfar</v>
      </c>
      <c r="DL20" s="23" t="str">
        <f t="shared" si="20"/>
        <v>Kisah nabi Ayyub as dan nabi Adam as</v>
      </c>
      <c r="DM20" s="31" t="str">
        <f>IF(DK20="","",LOOKUP(MAX($CV20:$DJ20),KKM!$C$11:$C$14,KKM!$E$11:$E$14)&amp;" "&amp;AA!DK20&amp;"; "&amp;LOOKUP(MIN(AA!CV20:DJ20),KKM!$C$11:$C$14,KKM!$E$11:$E$14)&amp;" "&amp;AA!DL20)</f>
        <v>Memiliki kemampuan yang sangat baik dalam  Kalimat toyyibah istighfar; Memiliki kemampuan yang cukup baik dalam  Kisah nabi Ayyub as dan nabi Adam as</v>
      </c>
      <c r="DO20" s="9">
        <f t="shared" si="21"/>
        <v>80</v>
      </c>
      <c r="DP20" s="9">
        <f t="shared" si="22"/>
        <v>88</v>
      </c>
      <c r="DQ20" s="9">
        <f t="shared" si="23"/>
        <v>78</v>
      </c>
      <c r="DR20" s="9">
        <f t="shared" si="24"/>
        <v>94</v>
      </c>
      <c r="DS20" s="9" t="str">
        <f t="shared" si="25"/>
        <v/>
      </c>
      <c r="DT20" s="9" t="str">
        <f t="shared" si="26"/>
        <v/>
      </c>
      <c r="DU20" s="9" t="str">
        <f t="shared" si="27"/>
        <v/>
      </c>
      <c r="DV20" s="9" t="str">
        <f t="shared" si="28"/>
        <v/>
      </c>
      <c r="DW20" s="9" t="str">
        <f t="shared" si="29"/>
        <v/>
      </c>
      <c r="DX20" s="9" t="str">
        <f t="shared" si="30"/>
        <v/>
      </c>
      <c r="DY20" s="9" t="str">
        <f t="shared" si="31"/>
        <v/>
      </c>
      <c r="DZ20" s="9" t="str">
        <f t="shared" si="32"/>
        <v/>
      </c>
      <c r="EA20" s="9" t="str">
        <f t="shared" si="33"/>
        <v/>
      </c>
      <c r="EB20" s="9" t="str">
        <f t="shared" si="34"/>
        <v/>
      </c>
      <c r="EC20" s="9" t="str">
        <f t="shared" si="35"/>
        <v/>
      </c>
      <c r="ED20" s="9" t="str">
        <f t="shared" si="36"/>
        <v>Akhlaq terpuji terhadap hewan dan tumbuhan</v>
      </c>
      <c r="EE20" s="9" t="str">
        <f t="shared" si="37"/>
        <v>Kisah nabi Ayyub as dan nabi Adam as</v>
      </c>
      <c r="EF20" s="31" t="str">
        <f>IFERROR(LOOKUP(MAX($DO20:$EC20),KKM!$C$11:$C$14,KKM!$F$11:$F$14),"")&amp;AA!ED20&amp;"; "&amp;IFERROR(LOOKUP(MIN($DO20:$EC20),KKM!$C$11:$C$14,KKM!$F$11:$F$14),"")&amp;AA!EE20</f>
        <v>Sangat terampil dalam Akhlaq terpuji terhadap hewan dan tumbuhan; Cukup terampil dalam Kisah nabi Ayyub as dan nabi Adam as</v>
      </c>
    </row>
    <row r="21" spans="1:136" ht="31.5" x14ac:dyDescent="0.25">
      <c r="A21" s="2">
        <v>19</v>
      </c>
      <c r="B21" s="3" t="str">
        <f t="shared" ca="1" si="0"/>
        <v>NURAINI</v>
      </c>
      <c r="C21" s="3" t="str">
        <f t="shared" ca="1" si="0"/>
        <v>0071301693</v>
      </c>
      <c r="D21" s="4" t="s">
        <v>257</v>
      </c>
      <c r="E21" s="5">
        <v>88</v>
      </c>
      <c r="F21" s="5"/>
      <c r="G21" s="5"/>
      <c r="H21" s="5">
        <v>80</v>
      </c>
      <c r="I21" s="5"/>
      <c r="J21" s="4" t="s">
        <v>258</v>
      </c>
      <c r="K21" s="5">
        <v>80</v>
      </c>
      <c r="L21" s="5"/>
      <c r="M21" s="5"/>
      <c r="N21" s="5">
        <v>80</v>
      </c>
      <c r="O21" s="5"/>
      <c r="P21" s="4" t="s">
        <v>259</v>
      </c>
      <c r="Q21" s="5">
        <v>78</v>
      </c>
      <c r="R21" s="5"/>
      <c r="S21" s="5"/>
      <c r="T21" s="5">
        <v>78</v>
      </c>
      <c r="U21" s="5"/>
      <c r="V21" s="4" t="s">
        <v>260</v>
      </c>
      <c r="W21" s="5">
        <v>88</v>
      </c>
      <c r="X21" s="5"/>
      <c r="Y21" s="5"/>
      <c r="Z21" s="5">
        <v>88</v>
      </c>
      <c r="AA21" s="5"/>
      <c r="AB21" s="4"/>
      <c r="AC21" s="5"/>
      <c r="AD21" s="5"/>
      <c r="AE21" s="5"/>
      <c r="AF21" s="5"/>
      <c r="AG21" s="5"/>
      <c r="AH21" s="4"/>
      <c r="AI21" s="5"/>
      <c r="AJ21" s="5"/>
      <c r="AK21" s="5"/>
      <c r="AL21" s="5"/>
      <c r="AM21" s="5"/>
      <c r="AN21" s="6"/>
      <c r="AO21" s="5"/>
      <c r="AP21" s="5"/>
      <c r="AQ21" s="5"/>
      <c r="AR21" s="5"/>
      <c r="AS21" s="5"/>
      <c r="AT21" s="4"/>
      <c r="AU21" s="5"/>
      <c r="AV21" s="5"/>
      <c r="AW21" s="5"/>
      <c r="AX21" s="5"/>
      <c r="AY21" s="5"/>
      <c r="AZ21" s="4"/>
      <c r="BA21" s="5"/>
      <c r="BB21" s="5"/>
      <c r="BC21" s="5"/>
      <c r="BD21" s="5"/>
      <c r="BE21" s="5"/>
      <c r="BF21" s="4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6">
        <f t="shared" si="2"/>
        <v>83.5</v>
      </c>
      <c r="CQ21" s="10">
        <f t="shared" si="3"/>
        <v>83.5</v>
      </c>
      <c r="CR21" s="10" t="str">
        <f t="shared" si="3"/>
        <v/>
      </c>
      <c r="CS21" s="10" t="str">
        <f t="shared" si="3"/>
        <v/>
      </c>
      <c r="CT21" s="10">
        <f t="shared" si="3"/>
        <v>81.5</v>
      </c>
      <c r="CU21" s="10" t="str">
        <f t="shared" si="3"/>
        <v/>
      </c>
      <c r="CV21" s="21">
        <f t="shared" si="4"/>
        <v>88</v>
      </c>
      <c r="CW21" s="21">
        <f t="shared" si="5"/>
        <v>80</v>
      </c>
      <c r="CX21" s="22">
        <f t="shared" si="6"/>
        <v>78</v>
      </c>
      <c r="CY21" s="22">
        <f t="shared" si="7"/>
        <v>88</v>
      </c>
      <c r="CZ21" s="22" t="str">
        <f t="shared" si="8"/>
        <v/>
      </c>
      <c r="DA21" s="23" t="str">
        <f t="shared" si="9"/>
        <v/>
      </c>
      <c r="DB21" s="23" t="str">
        <f t="shared" si="10"/>
        <v/>
      </c>
      <c r="DC21" s="23" t="str">
        <f t="shared" si="11"/>
        <v/>
      </c>
      <c r="DD21" s="23" t="str">
        <f t="shared" si="12"/>
        <v/>
      </c>
      <c r="DE21" s="23" t="str">
        <f t="shared" si="13"/>
        <v/>
      </c>
      <c r="DF21" s="23" t="str">
        <f t="shared" si="14"/>
        <v/>
      </c>
      <c r="DG21" s="23" t="str">
        <f t="shared" si="15"/>
        <v/>
      </c>
      <c r="DH21" s="23" t="str">
        <f t="shared" si="16"/>
        <v/>
      </c>
      <c r="DI21" s="23" t="str">
        <f t="shared" si="17"/>
        <v/>
      </c>
      <c r="DJ21" s="23" t="str">
        <f t="shared" si="18"/>
        <v/>
      </c>
      <c r="DK21" s="23" t="str">
        <f t="shared" si="19"/>
        <v>Kalimat toyyibah istighfar</v>
      </c>
      <c r="DL21" s="23" t="str">
        <f t="shared" si="20"/>
        <v>Kisah nabi Ayyub as dan nabi Adam as</v>
      </c>
      <c r="DM21" s="31" t="str">
        <f>IF(DK21="","",LOOKUP(MAX($CV21:$DJ21),KKM!$C$11:$C$14,KKM!$E$11:$E$14)&amp;" "&amp;AA!DK21&amp;"; "&amp;LOOKUP(MIN(AA!CV21:DJ21),KKM!$C$11:$C$14,KKM!$E$11:$E$14)&amp;" "&amp;AA!DL21)</f>
        <v>Memiliki kemampuan yang baik dalam  Kalimat toyyibah istighfar; Memiliki kemampuan yang cukup baik dalam  Kisah nabi Ayyub as dan nabi Adam as</v>
      </c>
      <c r="DO21" s="9">
        <f t="shared" si="21"/>
        <v>80</v>
      </c>
      <c r="DP21" s="9">
        <f t="shared" si="22"/>
        <v>80</v>
      </c>
      <c r="DQ21" s="9">
        <f t="shared" si="23"/>
        <v>78</v>
      </c>
      <c r="DR21" s="9">
        <f t="shared" si="24"/>
        <v>88</v>
      </c>
      <c r="DS21" s="9" t="str">
        <f t="shared" si="25"/>
        <v/>
      </c>
      <c r="DT21" s="9" t="str">
        <f t="shared" si="26"/>
        <v/>
      </c>
      <c r="DU21" s="9" t="str">
        <f t="shared" si="27"/>
        <v/>
      </c>
      <c r="DV21" s="9" t="str">
        <f t="shared" si="28"/>
        <v/>
      </c>
      <c r="DW21" s="9" t="str">
        <f t="shared" si="29"/>
        <v/>
      </c>
      <c r="DX21" s="9" t="str">
        <f t="shared" si="30"/>
        <v/>
      </c>
      <c r="DY21" s="9" t="str">
        <f t="shared" si="31"/>
        <v/>
      </c>
      <c r="DZ21" s="9" t="str">
        <f t="shared" si="32"/>
        <v/>
      </c>
      <c r="EA21" s="9" t="str">
        <f t="shared" si="33"/>
        <v/>
      </c>
      <c r="EB21" s="9" t="str">
        <f t="shared" si="34"/>
        <v/>
      </c>
      <c r="EC21" s="9" t="str">
        <f t="shared" si="35"/>
        <v/>
      </c>
      <c r="ED21" s="9" t="str">
        <f t="shared" si="36"/>
        <v>Akhlaq terpuji terhadap hewan dan tumbuhan</v>
      </c>
      <c r="EE21" s="9" t="str">
        <f t="shared" si="37"/>
        <v>Kisah nabi Ayyub as dan nabi Adam as</v>
      </c>
      <c r="EF21" s="31" t="str">
        <f>IFERROR(LOOKUP(MAX($DO21:$EC21),KKM!$C$11:$C$14,KKM!$F$11:$F$14),"")&amp;AA!ED21&amp;"; "&amp;IFERROR(LOOKUP(MIN($DO21:$EC21),KKM!$C$11:$C$14,KKM!$F$11:$F$14),"")&amp;AA!EE21</f>
        <v>Terampil dalam Akhlaq terpuji terhadap hewan dan tumbuhan; Cukup terampil dalam Kisah nabi Ayyub as dan nabi Adam as</v>
      </c>
    </row>
    <row r="22" spans="1:136" ht="31.5" x14ac:dyDescent="0.25">
      <c r="A22" s="2">
        <v>20</v>
      </c>
      <c r="B22" s="3" t="str">
        <f t="shared" ca="1" si="0"/>
        <v>NURUL KAMILA</v>
      </c>
      <c r="C22" s="3" t="str">
        <f t="shared" ca="1" si="0"/>
        <v>0086950510</v>
      </c>
      <c r="D22" s="4" t="s">
        <v>257</v>
      </c>
      <c r="E22" s="5">
        <v>90</v>
      </c>
      <c r="F22" s="5"/>
      <c r="G22" s="5"/>
      <c r="H22" s="5">
        <v>80</v>
      </c>
      <c r="I22" s="5"/>
      <c r="J22" s="4" t="s">
        <v>258</v>
      </c>
      <c r="K22" s="5">
        <v>80</v>
      </c>
      <c r="L22" s="5"/>
      <c r="M22" s="5"/>
      <c r="N22" s="5">
        <v>80</v>
      </c>
      <c r="O22" s="5"/>
      <c r="P22" s="4" t="s">
        <v>259</v>
      </c>
      <c r="Q22" s="5">
        <v>90</v>
      </c>
      <c r="R22" s="5"/>
      <c r="S22" s="5"/>
      <c r="T22" s="5">
        <v>99</v>
      </c>
      <c r="U22" s="5"/>
      <c r="V22" s="4" t="s">
        <v>260</v>
      </c>
      <c r="W22" s="5">
        <v>90</v>
      </c>
      <c r="X22" s="5"/>
      <c r="Y22" s="5"/>
      <c r="Z22" s="5">
        <v>90</v>
      </c>
      <c r="AA22" s="5"/>
      <c r="AB22" s="4"/>
      <c r="AC22" s="5"/>
      <c r="AD22" s="5"/>
      <c r="AE22" s="5"/>
      <c r="AF22" s="5"/>
      <c r="AG22" s="5"/>
      <c r="AH22" s="4"/>
      <c r="AI22" s="5"/>
      <c r="AJ22" s="5"/>
      <c r="AK22" s="5"/>
      <c r="AL22" s="5"/>
      <c r="AM22" s="5"/>
      <c r="AN22" s="6"/>
      <c r="AO22" s="5"/>
      <c r="AP22" s="5"/>
      <c r="AQ22" s="5"/>
      <c r="AR22" s="5"/>
      <c r="AS22" s="5"/>
      <c r="AT22" s="4"/>
      <c r="AU22" s="5"/>
      <c r="AV22" s="5"/>
      <c r="AW22" s="5"/>
      <c r="AX22" s="5"/>
      <c r="AY22" s="5"/>
      <c r="AZ22" s="4"/>
      <c r="BA22" s="5"/>
      <c r="BB22" s="5"/>
      <c r="BC22" s="5"/>
      <c r="BD22" s="5"/>
      <c r="BE22" s="5"/>
      <c r="BF22" s="4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6">
        <f t="shared" si="2"/>
        <v>87.5</v>
      </c>
      <c r="CQ22" s="10">
        <f t="shared" si="3"/>
        <v>87.5</v>
      </c>
      <c r="CR22" s="10" t="str">
        <f t="shared" si="3"/>
        <v/>
      </c>
      <c r="CS22" s="10" t="str">
        <f t="shared" si="3"/>
        <v/>
      </c>
      <c r="CT22" s="10">
        <f t="shared" si="3"/>
        <v>87.25</v>
      </c>
      <c r="CU22" s="10" t="str">
        <f t="shared" si="3"/>
        <v/>
      </c>
      <c r="CV22" s="21">
        <f t="shared" si="4"/>
        <v>90</v>
      </c>
      <c r="CW22" s="21">
        <f t="shared" si="5"/>
        <v>80</v>
      </c>
      <c r="CX22" s="22">
        <f t="shared" si="6"/>
        <v>90</v>
      </c>
      <c r="CY22" s="22">
        <f t="shared" si="7"/>
        <v>90</v>
      </c>
      <c r="CZ22" s="22" t="str">
        <f t="shared" si="8"/>
        <v/>
      </c>
      <c r="DA22" s="23" t="str">
        <f t="shared" si="9"/>
        <v/>
      </c>
      <c r="DB22" s="23" t="str">
        <f t="shared" si="10"/>
        <v/>
      </c>
      <c r="DC22" s="23" t="str">
        <f t="shared" si="11"/>
        <v/>
      </c>
      <c r="DD22" s="23" t="str">
        <f t="shared" si="12"/>
        <v/>
      </c>
      <c r="DE22" s="23" t="str">
        <f t="shared" si="13"/>
        <v/>
      </c>
      <c r="DF22" s="23" t="str">
        <f t="shared" si="14"/>
        <v/>
      </c>
      <c r="DG22" s="23" t="str">
        <f t="shared" si="15"/>
        <v/>
      </c>
      <c r="DH22" s="23" t="str">
        <f t="shared" si="16"/>
        <v/>
      </c>
      <c r="DI22" s="23" t="str">
        <f t="shared" si="17"/>
        <v/>
      </c>
      <c r="DJ22" s="23" t="str">
        <f t="shared" si="18"/>
        <v/>
      </c>
      <c r="DK22" s="23" t="str">
        <f t="shared" si="19"/>
        <v>Kalimat toyyibah istighfar</v>
      </c>
      <c r="DL22" s="23" t="str">
        <f t="shared" si="20"/>
        <v>Asmaul Husna</v>
      </c>
      <c r="DM22" s="31" t="str">
        <f>IF(DK22="","",LOOKUP(MAX($CV22:$DJ22),KKM!$C$11:$C$14,KKM!$E$11:$E$14)&amp;" "&amp;AA!DK22&amp;"; "&amp;LOOKUP(MIN(AA!CV22:DJ22),KKM!$C$11:$C$14,KKM!$E$11:$E$14)&amp;" "&amp;AA!DL22)</f>
        <v>Memiliki kemampuan yang sangat baik dalam  Kalimat toyyibah istighfar; Memiliki kemampuan yang baik dalam  Asmaul Husna</v>
      </c>
      <c r="DO22" s="9">
        <f t="shared" si="21"/>
        <v>80</v>
      </c>
      <c r="DP22" s="9">
        <f t="shared" si="22"/>
        <v>80</v>
      </c>
      <c r="DQ22" s="9">
        <f t="shared" si="23"/>
        <v>99</v>
      </c>
      <c r="DR22" s="9">
        <f t="shared" si="24"/>
        <v>90</v>
      </c>
      <c r="DS22" s="9" t="str">
        <f t="shared" si="25"/>
        <v/>
      </c>
      <c r="DT22" s="9" t="str">
        <f t="shared" si="26"/>
        <v/>
      </c>
      <c r="DU22" s="9" t="str">
        <f t="shared" si="27"/>
        <v/>
      </c>
      <c r="DV22" s="9" t="str">
        <f t="shared" si="28"/>
        <v/>
      </c>
      <c r="DW22" s="9" t="str">
        <f t="shared" si="29"/>
        <v/>
      </c>
      <c r="DX22" s="9" t="str">
        <f t="shared" si="30"/>
        <v/>
      </c>
      <c r="DY22" s="9" t="str">
        <f t="shared" si="31"/>
        <v/>
      </c>
      <c r="DZ22" s="9" t="str">
        <f t="shared" si="32"/>
        <v/>
      </c>
      <c r="EA22" s="9" t="str">
        <f t="shared" si="33"/>
        <v/>
      </c>
      <c r="EB22" s="9" t="str">
        <f t="shared" si="34"/>
        <v/>
      </c>
      <c r="EC22" s="9" t="str">
        <f t="shared" si="35"/>
        <v/>
      </c>
      <c r="ED22" s="9" t="str">
        <f t="shared" si="36"/>
        <v>Kisah nabi Ayyub as dan nabi Adam as</v>
      </c>
      <c r="EE22" s="9" t="str">
        <f t="shared" si="37"/>
        <v>Kalimat toyyibah istighfar</v>
      </c>
      <c r="EF22" s="31" t="str">
        <f>IFERROR(LOOKUP(MAX($DO22:$EC22),KKM!$C$11:$C$14,KKM!$F$11:$F$14),"")&amp;AA!ED22&amp;"; "&amp;IFERROR(LOOKUP(MIN($DO22:$EC22),KKM!$C$11:$C$14,KKM!$F$11:$F$14),"")&amp;AA!EE22</f>
        <v>Sangat terampil dalam Kisah nabi Ayyub as dan nabi Adam as; Terampil dalam Kalimat toyyibah istighfar</v>
      </c>
    </row>
    <row r="23" spans="1:136" ht="31.5" x14ac:dyDescent="0.25">
      <c r="A23" s="2">
        <v>21</v>
      </c>
      <c r="B23" s="3" t="str">
        <f t="shared" ca="1" si="0"/>
        <v>NURUL NATASYA</v>
      </c>
      <c r="C23" s="3" t="str">
        <f t="shared" ca="1" si="0"/>
        <v>0093001597</v>
      </c>
      <c r="D23" s="4" t="s">
        <v>257</v>
      </c>
      <c r="E23" s="5">
        <v>88</v>
      </c>
      <c r="F23" s="5"/>
      <c r="G23" s="5"/>
      <c r="H23" s="5">
        <v>80</v>
      </c>
      <c r="I23" s="5"/>
      <c r="J23" s="4" t="s">
        <v>258</v>
      </c>
      <c r="K23" s="5">
        <v>80</v>
      </c>
      <c r="L23" s="5"/>
      <c r="M23" s="5"/>
      <c r="N23" s="5">
        <v>87</v>
      </c>
      <c r="O23" s="5"/>
      <c r="P23" s="4" t="s">
        <v>259</v>
      </c>
      <c r="Q23" s="5">
        <v>87</v>
      </c>
      <c r="R23" s="5"/>
      <c r="S23" s="5"/>
      <c r="T23" s="5">
        <v>93</v>
      </c>
      <c r="U23" s="5"/>
      <c r="V23" s="4" t="s">
        <v>260</v>
      </c>
      <c r="W23" s="5">
        <v>88</v>
      </c>
      <c r="X23" s="5"/>
      <c r="Y23" s="5"/>
      <c r="Z23" s="5">
        <v>88</v>
      </c>
      <c r="AA23" s="5"/>
      <c r="AB23" s="4"/>
      <c r="AC23" s="5"/>
      <c r="AD23" s="5"/>
      <c r="AE23" s="5"/>
      <c r="AF23" s="5"/>
      <c r="AG23" s="5"/>
      <c r="AH23" s="4"/>
      <c r="AI23" s="5"/>
      <c r="AJ23" s="5"/>
      <c r="AK23" s="5"/>
      <c r="AL23" s="5"/>
      <c r="AM23" s="5"/>
      <c r="AN23" s="6"/>
      <c r="AO23" s="5"/>
      <c r="AP23" s="5"/>
      <c r="AQ23" s="5"/>
      <c r="AR23" s="5"/>
      <c r="AS23" s="5"/>
      <c r="AT23" s="4"/>
      <c r="AU23" s="5"/>
      <c r="AV23" s="5"/>
      <c r="AW23" s="5"/>
      <c r="AX23" s="5"/>
      <c r="AY23" s="5"/>
      <c r="AZ23" s="4"/>
      <c r="BA23" s="5"/>
      <c r="BB23" s="5"/>
      <c r="BC23" s="5"/>
      <c r="BD23" s="5"/>
      <c r="BE23" s="5"/>
      <c r="BF23" s="4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6">
        <f t="shared" si="2"/>
        <v>85.75</v>
      </c>
      <c r="CQ23" s="10">
        <f t="shared" si="3"/>
        <v>85.75</v>
      </c>
      <c r="CR23" s="10" t="str">
        <f t="shared" si="3"/>
        <v/>
      </c>
      <c r="CS23" s="10" t="str">
        <f t="shared" si="3"/>
        <v/>
      </c>
      <c r="CT23" s="10">
        <f t="shared" si="3"/>
        <v>87</v>
      </c>
      <c r="CU23" s="10" t="str">
        <f t="shared" si="3"/>
        <v/>
      </c>
      <c r="CV23" s="21">
        <f t="shared" si="4"/>
        <v>88</v>
      </c>
      <c r="CW23" s="21">
        <f t="shared" si="5"/>
        <v>80</v>
      </c>
      <c r="CX23" s="22">
        <f t="shared" si="6"/>
        <v>87</v>
      </c>
      <c r="CY23" s="22">
        <f t="shared" si="7"/>
        <v>88</v>
      </c>
      <c r="CZ23" s="22" t="str">
        <f t="shared" si="8"/>
        <v/>
      </c>
      <c r="DA23" s="23" t="str">
        <f t="shared" si="9"/>
        <v/>
      </c>
      <c r="DB23" s="23" t="str">
        <f t="shared" si="10"/>
        <v/>
      </c>
      <c r="DC23" s="23" t="str">
        <f t="shared" si="11"/>
        <v/>
      </c>
      <c r="DD23" s="23" t="str">
        <f t="shared" si="12"/>
        <v/>
      </c>
      <c r="DE23" s="23" t="str">
        <f t="shared" si="13"/>
        <v/>
      </c>
      <c r="DF23" s="23" t="str">
        <f t="shared" si="14"/>
        <v/>
      </c>
      <c r="DG23" s="23" t="str">
        <f t="shared" si="15"/>
        <v/>
      </c>
      <c r="DH23" s="23" t="str">
        <f t="shared" si="16"/>
        <v/>
      </c>
      <c r="DI23" s="23" t="str">
        <f t="shared" si="17"/>
        <v/>
      </c>
      <c r="DJ23" s="23" t="str">
        <f t="shared" si="18"/>
        <v/>
      </c>
      <c r="DK23" s="23" t="str">
        <f t="shared" si="19"/>
        <v>Kalimat toyyibah istighfar</v>
      </c>
      <c r="DL23" s="23" t="str">
        <f t="shared" si="20"/>
        <v>Asmaul Husna</v>
      </c>
      <c r="DM23" s="31" t="str">
        <f>IF(DK23="","",LOOKUP(MAX($CV23:$DJ23),KKM!$C$11:$C$14,KKM!$E$11:$E$14)&amp;" "&amp;AA!DK23&amp;"; "&amp;LOOKUP(MIN(AA!CV23:DJ23),KKM!$C$11:$C$14,KKM!$E$11:$E$14)&amp;" "&amp;AA!DL23)</f>
        <v>Memiliki kemampuan yang baik dalam  Kalimat toyyibah istighfar; Memiliki kemampuan yang baik dalam  Asmaul Husna</v>
      </c>
      <c r="DO23" s="9">
        <f t="shared" si="21"/>
        <v>80</v>
      </c>
      <c r="DP23" s="9">
        <f t="shared" si="22"/>
        <v>87</v>
      </c>
      <c r="DQ23" s="9">
        <f t="shared" si="23"/>
        <v>93</v>
      </c>
      <c r="DR23" s="9">
        <f t="shared" si="24"/>
        <v>88</v>
      </c>
      <c r="DS23" s="9" t="str">
        <f t="shared" si="25"/>
        <v/>
      </c>
      <c r="DT23" s="9" t="str">
        <f t="shared" si="26"/>
        <v/>
      </c>
      <c r="DU23" s="9" t="str">
        <f t="shared" si="27"/>
        <v/>
      </c>
      <c r="DV23" s="9" t="str">
        <f t="shared" si="28"/>
        <v/>
      </c>
      <c r="DW23" s="9" t="str">
        <f t="shared" si="29"/>
        <v/>
      </c>
      <c r="DX23" s="9" t="str">
        <f t="shared" si="30"/>
        <v/>
      </c>
      <c r="DY23" s="9" t="str">
        <f t="shared" si="31"/>
        <v/>
      </c>
      <c r="DZ23" s="9" t="str">
        <f t="shared" si="32"/>
        <v/>
      </c>
      <c r="EA23" s="9" t="str">
        <f t="shared" si="33"/>
        <v/>
      </c>
      <c r="EB23" s="9" t="str">
        <f t="shared" si="34"/>
        <v/>
      </c>
      <c r="EC23" s="9" t="str">
        <f t="shared" si="35"/>
        <v/>
      </c>
      <c r="ED23" s="9" t="str">
        <f t="shared" si="36"/>
        <v>Kisah nabi Ayyub as dan nabi Adam as</v>
      </c>
      <c r="EE23" s="9" t="str">
        <f t="shared" si="37"/>
        <v>Kalimat toyyibah istighfar</v>
      </c>
      <c r="EF23" s="31" t="str">
        <f>IFERROR(LOOKUP(MAX($DO23:$EC23),KKM!$C$11:$C$14,KKM!$F$11:$F$14),"")&amp;AA!ED23&amp;"; "&amp;IFERROR(LOOKUP(MIN($DO23:$EC23),KKM!$C$11:$C$14,KKM!$F$11:$F$14),"")&amp;AA!EE23</f>
        <v>Sangat terampil dalam Kisah nabi Ayyub as dan nabi Adam as; Terampil dalam Kalimat toyyibah istighfar</v>
      </c>
    </row>
    <row r="24" spans="1:136" ht="31.5" x14ac:dyDescent="0.25">
      <c r="A24" s="2">
        <v>22</v>
      </c>
      <c r="B24" s="3" t="str">
        <f t="shared" ca="1" si="0"/>
        <v>RONI ANDIKA</v>
      </c>
      <c r="C24" s="3" t="str">
        <f t="shared" ca="1" si="0"/>
        <v>0083565802</v>
      </c>
      <c r="D24" s="4" t="s">
        <v>257</v>
      </c>
      <c r="E24" s="5">
        <v>80</v>
      </c>
      <c r="F24" s="5"/>
      <c r="G24" s="5"/>
      <c r="H24" s="5">
        <v>87</v>
      </c>
      <c r="I24" s="5"/>
      <c r="J24" s="4" t="s">
        <v>258</v>
      </c>
      <c r="K24" s="5">
        <v>80</v>
      </c>
      <c r="L24" s="5"/>
      <c r="M24" s="5"/>
      <c r="N24" s="5">
        <v>96</v>
      </c>
      <c r="O24" s="5"/>
      <c r="P24" s="4" t="s">
        <v>259</v>
      </c>
      <c r="Q24" s="5">
        <v>80</v>
      </c>
      <c r="R24" s="5"/>
      <c r="S24" s="5"/>
      <c r="T24" s="5">
        <v>88</v>
      </c>
      <c r="U24" s="5"/>
      <c r="V24" s="4" t="s">
        <v>260</v>
      </c>
      <c r="W24" s="5">
        <v>80</v>
      </c>
      <c r="X24" s="5"/>
      <c r="Y24" s="5"/>
      <c r="Z24" s="5">
        <v>80</v>
      </c>
      <c r="AA24" s="5"/>
      <c r="AB24" s="4"/>
      <c r="AC24" s="5"/>
      <c r="AD24" s="5"/>
      <c r="AE24" s="5"/>
      <c r="AF24" s="5"/>
      <c r="AG24" s="5"/>
      <c r="AH24" s="4"/>
      <c r="AI24" s="5"/>
      <c r="AJ24" s="5"/>
      <c r="AK24" s="5"/>
      <c r="AL24" s="5"/>
      <c r="AM24" s="5"/>
      <c r="AN24" s="6"/>
      <c r="AO24" s="5"/>
      <c r="AP24" s="5"/>
      <c r="AQ24" s="5"/>
      <c r="AR24" s="5"/>
      <c r="AS24" s="5"/>
      <c r="AT24" s="4"/>
      <c r="AU24" s="5"/>
      <c r="AV24" s="5"/>
      <c r="AW24" s="5"/>
      <c r="AX24" s="5"/>
      <c r="AY24" s="5"/>
      <c r="AZ24" s="4"/>
      <c r="BA24" s="5"/>
      <c r="BB24" s="5"/>
      <c r="BC24" s="5"/>
      <c r="BD24" s="5"/>
      <c r="BE24" s="5"/>
      <c r="BF24" s="4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6">
        <f t="shared" si="2"/>
        <v>80</v>
      </c>
      <c r="CQ24" s="10">
        <f t="shared" si="3"/>
        <v>80</v>
      </c>
      <c r="CR24" s="10" t="str">
        <f t="shared" si="3"/>
        <v/>
      </c>
      <c r="CS24" s="10" t="str">
        <f t="shared" si="3"/>
        <v/>
      </c>
      <c r="CT24" s="10">
        <f t="shared" si="3"/>
        <v>87.75</v>
      </c>
      <c r="CU24" s="10" t="str">
        <f t="shared" si="3"/>
        <v/>
      </c>
      <c r="CV24" s="21">
        <f t="shared" si="4"/>
        <v>80</v>
      </c>
      <c r="CW24" s="21">
        <f t="shared" si="5"/>
        <v>80</v>
      </c>
      <c r="CX24" s="22">
        <f t="shared" si="6"/>
        <v>80</v>
      </c>
      <c r="CY24" s="22">
        <f t="shared" si="7"/>
        <v>80</v>
      </c>
      <c r="CZ24" s="22" t="str">
        <f t="shared" si="8"/>
        <v/>
      </c>
      <c r="DA24" s="23" t="str">
        <f t="shared" si="9"/>
        <v/>
      </c>
      <c r="DB24" s="23" t="str">
        <f t="shared" si="10"/>
        <v/>
      </c>
      <c r="DC24" s="23" t="str">
        <f t="shared" si="11"/>
        <v/>
      </c>
      <c r="DD24" s="23" t="str">
        <f t="shared" si="12"/>
        <v/>
      </c>
      <c r="DE24" s="23" t="str">
        <f t="shared" si="13"/>
        <v/>
      </c>
      <c r="DF24" s="23" t="str">
        <f t="shared" si="14"/>
        <v/>
      </c>
      <c r="DG24" s="23" t="str">
        <f t="shared" si="15"/>
        <v/>
      </c>
      <c r="DH24" s="23" t="str">
        <f t="shared" si="16"/>
        <v/>
      </c>
      <c r="DI24" s="23" t="str">
        <f t="shared" si="17"/>
        <v/>
      </c>
      <c r="DJ24" s="23" t="str">
        <f t="shared" si="18"/>
        <v/>
      </c>
      <c r="DK24" s="23" t="str">
        <f t="shared" si="19"/>
        <v>Kalimat toyyibah istighfar</v>
      </c>
      <c r="DL24" s="23" t="str">
        <f t="shared" si="20"/>
        <v>Kalimat toyyibah istighfar</v>
      </c>
      <c r="DM24" s="31" t="str">
        <f>IF(DK24="","",LOOKUP(MAX($CV24:$DJ24),KKM!$C$11:$C$14,KKM!$E$11:$E$14)&amp;" "&amp;AA!DK24&amp;"; "&amp;LOOKUP(MIN(AA!CV24:DJ24),KKM!$C$11:$C$14,KKM!$E$11:$E$14)&amp;" "&amp;AA!DL24)</f>
        <v>Memiliki kemampuan yang baik dalam  Kalimat toyyibah istighfar; Memiliki kemampuan yang baik dalam  Kalimat toyyibah istighfar</v>
      </c>
      <c r="DO24" s="9">
        <f t="shared" si="21"/>
        <v>87</v>
      </c>
      <c r="DP24" s="9">
        <f t="shared" si="22"/>
        <v>96</v>
      </c>
      <c r="DQ24" s="9">
        <f t="shared" si="23"/>
        <v>88</v>
      </c>
      <c r="DR24" s="9">
        <f t="shared" si="24"/>
        <v>80</v>
      </c>
      <c r="DS24" s="9" t="str">
        <f t="shared" si="25"/>
        <v/>
      </c>
      <c r="DT24" s="9" t="str">
        <f t="shared" si="26"/>
        <v/>
      </c>
      <c r="DU24" s="9" t="str">
        <f t="shared" si="27"/>
        <v/>
      </c>
      <c r="DV24" s="9" t="str">
        <f t="shared" si="28"/>
        <v/>
      </c>
      <c r="DW24" s="9" t="str">
        <f t="shared" si="29"/>
        <v/>
      </c>
      <c r="DX24" s="9" t="str">
        <f t="shared" si="30"/>
        <v/>
      </c>
      <c r="DY24" s="9" t="str">
        <f t="shared" si="31"/>
        <v/>
      </c>
      <c r="DZ24" s="9" t="str">
        <f t="shared" si="32"/>
        <v/>
      </c>
      <c r="EA24" s="9" t="str">
        <f t="shared" si="33"/>
        <v/>
      </c>
      <c r="EB24" s="9" t="str">
        <f t="shared" si="34"/>
        <v/>
      </c>
      <c r="EC24" s="9" t="str">
        <f t="shared" si="35"/>
        <v/>
      </c>
      <c r="ED24" s="9" t="str">
        <f t="shared" si="36"/>
        <v>Asmaul Husna</v>
      </c>
      <c r="EE24" s="9" t="str">
        <f t="shared" si="37"/>
        <v>Akhlaq terpuji terhadap hewan dan tumbuhan</v>
      </c>
      <c r="EF24" s="31" t="str">
        <f>IFERROR(LOOKUP(MAX($DO24:$EC24),KKM!$C$11:$C$14,KKM!$F$11:$F$14),"")&amp;AA!ED24&amp;"; "&amp;IFERROR(LOOKUP(MIN($DO24:$EC24),KKM!$C$11:$C$14,KKM!$F$11:$F$14),"")&amp;AA!EE24</f>
        <v>Sangat terampil dalam Asmaul Husna; Terampil dalam Akhlaq terpuji terhadap hewan dan tumbuhan</v>
      </c>
    </row>
    <row r="25" spans="1:136" ht="31.5" x14ac:dyDescent="0.25">
      <c r="A25" s="2">
        <v>23</v>
      </c>
      <c r="B25" s="3" t="str">
        <f t="shared" ca="1" si="0"/>
        <v>SAIDUL SYA'BAN</v>
      </c>
      <c r="C25" s="3" t="str">
        <f t="shared" ca="1" si="0"/>
        <v>0074839126</v>
      </c>
      <c r="D25" s="4" t="s">
        <v>257</v>
      </c>
      <c r="E25" s="5">
        <v>88</v>
      </c>
      <c r="F25" s="5"/>
      <c r="G25" s="5"/>
      <c r="H25" s="5">
        <v>96</v>
      </c>
      <c r="I25" s="5"/>
      <c r="J25" s="4" t="s">
        <v>258</v>
      </c>
      <c r="K25" s="5">
        <v>87</v>
      </c>
      <c r="L25" s="5"/>
      <c r="M25" s="5"/>
      <c r="N25" s="5">
        <v>93</v>
      </c>
      <c r="O25" s="5"/>
      <c r="P25" s="4" t="s">
        <v>259</v>
      </c>
      <c r="Q25" s="5">
        <v>82</v>
      </c>
      <c r="R25" s="5"/>
      <c r="S25" s="5"/>
      <c r="T25" s="5">
        <v>85</v>
      </c>
      <c r="U25" s="5"/>
      <c r="V25" s="4" t="s">
        <v>260</v>
      </c>
      <c r="W25" s="5">
        <v>88</v>
      </c>
      <c r="X25" s="5"/>
      <c r="Y25" s="5"/>
      <c r="Z25" s="5">
        <v>80</v>
      </c>
      <c r="AA25" s="5"/>
      <c r="AB25" s="4"/>
      <c r="AC25" s="5"/>
      <c r="AD25" s="5"/>
      <c r="AE25" s="5"/>
      <c r="AF25" s="5"/>
      <c r="AG25" s="5"/>
      <c r="AH25" s="4"/>
      <c r="AI25" s="5"/>
      <c r="AJ25" s="5"/>
      <c r="AK25" s="5"/>
      <c r="AL25" s="5"/>
      <c r="AM25" s="5"/>
      <c r="AN25" s="6"/>
      <c r="AO25" s="5"/>
      <c r="AP25" s="5"/>
      <c r="AQ25" s="5"/>
      <c r="AR25" s="5"/>
      <c r="AS25" s="5"/>
      <c r="AT25" s="4"/>
      <c r="AU25" s="5"/>
      <c r="AV25" s="5"/>
      <c r="AW25" s="5"/>
      <c r="AX25" s="5"/>
      <c r="AY25" s="5"/>
      <c r="AZ25" s="4"/>
      <c r="BA25" s="5"/>
      <c r="BB25" s="5"/>
      <c r="BC25" s="5"/>
      <c r="BD25" s="5"/>
      <c r="BE25" s="5"/>
      <c r="BF25" s="4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6">
        <f t="shared" si="2"/>
        <v>86.25</v>
      </c>
      <c r="CQ25" s="10">
        <f t="shared" si="3"/>
        <v>86.25</v>
      </c>
      <c r="CR25" s="10" t="str">
        <f t="shared" si="3"/>
        <v/>
      </c>
      <c r="CS25" s="10" t="str">
        <f t="shared" si="3"/>
        <v/>
      </c>
      <c r="CT25" s="10">
        <f t="shared" si="3"/>
        <v>88.5</v>
      </c>
      <c r="CU25" s="10" t="str">
        <f t="shared" si="3"/>
        <v/>
      </c>
      <c r="CV25" s="21">
        <f t="shared" si="4"/>
        <v>88</v>
      </c>
      <c r="CW25" s="21">
        <f t="shared" si="5"/>
        <v>87</v>
      </c>
      <c r="CX25" s="22">
        <f t="shared" si="6"/>
        <v>82</v>
      </c>
      <c r="CY25" s="22">
        <f t="shared" si="7"/>
        <v>88</v>
      </c>
      <c r="CZ25" s="22" t="str">
        <f t="shared" si="8"/>
        <v/>
      </c>
      <c r="DA25" s="23" t="str">
        <f t="shared" si="9"/>
        <v/>
      </c>
      <c r="DB25" s="23" t="str">
        <f t="shared" si="10"/>
        <v/>
      </c>
      <c r="DC25" s="23" t="str">
        <f t="shared" si="11"/>
        <v/>
      </c>
      <c r="DD25" s="23" t="str">
        <f t="shared" si="12"/>
        <v/>
      </c>
      <c r="DE25" s="23" t="str">
        <f t="shared" si="13"/>
        <v/>
      </c>
      <c r="DF25" s="23" t="str">
        <f t="shared" si="14"/>
        <v/>
      </c>
      <c r="DG25" s="23" t="str">
        <f t="shared" si="15"/>
        <v/>
      </c>
      <c r="DH25" s="23" t="str">
        <f t="shared" si="16"/>
        <v/>
      </c>
      <c r="DI25" s="23" t="str">
        <f t="shared" si="17"/>
        <v/>
      </c>
      <c r="DJ25" s="23" t="str">
        <f t="shared" si="18"/>
        <v/>
      </c>
      <c r="DK25" s="23" t="str">
        <f t="shared" si="19"/>
        <v>Kalimat toyyibah istighfar</v>
      </c>
      <c r="DL25" s="23" t="str">
        <f t="shared" si="20"/>
        <v>Kisah nabi Ayyub as dan nabi Adam as</v>
      </c>
      <c r="DM25" s="31" t="str">
        <f>IF(DK25="","",LOOKUP(MAX($CV25:$DJ25),KKM!$C$11:$C$14,KKM!$E$11:$E$14)&amp;" "&amp;AA!DK25&amp;"; "&amp;LOOKUP(MIN(AA!CV25:DJ25),KKM!$C$11:$C$14,KKM!$E$11:$E$14)&amp;" "&amp;AA!DL25)</f>
        <v>Memiliki kemampuan yang baik dalam  Kalimat toyyibah istighfar; Memiliki kemampuan yang baik dalam  Kisah nabi Ayyub as dan nabi Adam as</v>
      </c>
      <c r="DO25" s="9">
        <f t="shared" si="21"/>
        <v>96</v>
      </c>
      <c r="DP25" s="9">
        <f t="shared" si="22"/>
        <v>93</v>
      </c>
      <c r="DQ25" s="9">
        <f t="shared" si="23"/>
        <v>85</v>
      </c>
      <c r="DR25" s="9">
        <f t="shared" si="24"/>
        <v>80</v>
      </c>
      <c r="DS25" s="9" t="str">
        <f t="shared" si="25"/>
        <v/>
      </c>
      <c r="DT25" s="9" t="str">
        <f t="shared" si="26"/>
        <v/>
      </c>
      <c r="DU25" s="9" t="str">
        <f t="shared" si="27"/>
        <v/>
      </c>
      <c r="DV25" s="9" t="str">
        <f t="shared" si="28"/>
        <v/>
      </c>
      <c r="DW25" s="9" t="str">
        <f t="shared" si="29"/>
        <v/>
      </c>
      <c r="DX25" s="9" t="str">
        <f t="shared" si="30"/>
        <v/>
      </c>
      <c r="DY25" s="9" t="str">
        <f t="shared" si="31"/>
        <v/>
      </c>
      <c r="DZ25" s="9" t="str">
        <f t="shared" si="32"/>
        <v/>
      </c>
      <c r="EA25" s="9" t="str">
        <f t="shared" si="33"/>
        <v/>
      </c>
      <c r="EB25" s="9" t="str">
        <f t="shared" si="34"/>
        <v/>
      </c>
      <c r="EC25" s="9" t="str">
        <f t="shared" si="35"/>
        <v/>
      </c>
      <c r="ED25" s="9" t="str">
        <f t="shared" si="36"/>
        <v>Kalimat toyyibah istighfar</v>
      </c>
      <c r="EE25" s="9" t="str">
        <f t="shared" si="37"/>
        <v>Akhlaq terpuji terhadap hewan dan tumbuhan</v>
      </c>
      <c r="EF25" s="31" t="str">
        <f>IFERROR(LOOKUP(MAX($DO25:$EC25),KKM!$C$11:$C$14,KKM!$F$11:$F$14),"")&amp;AA!ED25&amp;"; "&amp;IFERROR(LOOKUP(MIN($DO25:$EC25),KKM!$C$11:$C$14,KKM!$F$11:$F$14),"")&amp;AA!EE25</f>
        <v>Sangat terampil dalam Kalimat toyyibah istighfar; Terampil dalam Akhlaq terpuji terhadap hewan dan tumbuhan</v>
      </c>
    </row>
    <row r="26" spans="1:136" ht="31.5" x14ac:dyDescent="0.25">
      <c r="B26" s="3" t="str">
        <f t="shared" ca="1" si="0"/>
        <v>SYAHIRA ANEILA AZRA</v>
      </c>
      <c r="C26" s="3" t="str">
        <f t="shared" ca="1" si="0"/>
        <v>0083954090</v>
      </c>
      <c r="D26" s="8" t="s">
        <v>257</v>
      </c>
      <c r="E26" s="8">
        <v>93</v>
      </c>
      <c r="H26" s="8">
        <v>93</v>
      </c>
      <c r="J26" s="8" t="s">
        <v>258</v>
      </c>
      <c r="K26" s="8">
        <v>80</v>
      </c>
      <c r="N26" s="8">
        <v>94</v>
      </c>
      <c r="P26" s="8" t="s">
        <v>259</v>
      </c>
      <c r="Q26" s="8">
        <v>76</v>
      </c>
      <c r="T26" s="8">
        <v>77</v>
      </c>
      <c r="V26" s="8" t="s">
        <v>260</v>
      </c>
      <c r="W26" s="8">
        <v>93</v>
      </c>
      <c r="Z26" s="8">
        <v>80</v>
      </c>
      <c r="CP26" s="56">
        <f t="shared" si="2"/>
        <v>85.5</v>
      </c>
      <c r="CQ26" s="10">
        <f t="shared" si="3"/>
        <v>85.5</v>
      </c>
      <c r="CR26" s="10" t="str">
        <f t="shared" si="3"/>
        <v/>
      </c>
      <c r="CS26" s="10" t="str">
        <f t="shared" si="3"/>
        <v/>
      </c>
      <c r="CT26" s="10">
        <f t="shared" si="3"/>
        <v>86</v>
      </c>
      <c r="CU26" s="10" t="str">
        <f t="shared" si="3"/>
        <v/>
      </c>
      <c r="CV26" s="21">
        <f t="shared" si="4"/>
        <v>93</v>
      </c>
      <c r="CW26" s="21">
        <f t="shared" si="5"/>
        <v>80</v>
      </c>
      <c r="CX26" s="22">
        <f t="shared" si="6"/>
        <v>76</v>
      </c>
      <c r="CY26" s="22">
        <f t="shared" si="7"/>
        <v>93</v>
      </c>
      <c r="CZ26" s="22" t="str">
        <f t="shared" si="8"/>
        <v/>
      </c>
      <c r="DA26" s="23" t="str">
        <f t="shared" si="9"/>
        <v/>
      </c>
      <c r="DB26" s="23" t="str">
        <f t="shared" si="10"/>
        <v/>
      </c>
      <c r="DC26" s="23" t="str">
        <f t="shared" si="11"/>
        <v/>
      </c>
      <c r="DD26" s="23" t="str">
        <f t="shared" si="12"/>
        <v/>
      </c>
      <c r="DE26" s="23" t="str">
        <f t="shared" si="13"/>
        <v/>
      </c>
      <c r="DF26" s="23" t="str">
        <f t="shared" si="14"/>
        <v/>
      </c>
      <c r="DG26" s="23" t="str">
        <f t="shared" si="15"/>
        <v/>
      </c>
      <c r="DH26" s="23" t="str">
        <f t="shared" si="16"/>
        <v/>
      </c>
      <c r="DI26" s="23" t="str">
        <f t="shared" si="17"/>
        <v/>
      </c>
      <c r="DJ26" s="23" t="str">
        <f t="shared" si="18"/>
        <v/>
      </c>
      <c r="DK26" s="23" t="str">
        <f t="shared" si="19"/>
        <v>Kalimat toyyibah istighfar</v>
      </c>
      <c r="DL26" s="23" t="str">
        <f t="shared" si="20"/>
        <v>Kisah nabi Ayyub as dan nabi Adam as</v>
      </c>
      <c r="DM26" s="31" t="str">
        <f>IF(DK26="","",LOOKUP(MAX($CV26:$DJ26),KKM!$C$11:$C$14,KKM!$E$11:$E$14)&amp;" "&amp;AA!DK26&amp;"; "&amp;LOOKUP(MIN(AA!CV26:DJ26),KKM!$C$11:$C$14,KKM!$E$11:$E$14)&amp;" "&amp;AA!DL26)</f>
        <v>Memiliki kemampuan yang sangat baik dalam  Kalimat toyyibah istighfar; Memiliki kemampuan yang cukup baik dalam  Kisah nabi Ayyub as dan nabi Adam as</v>
      </c>
      <c r="DO26" s="9">
        <f t="shared" si="21"/>
        <v>93</v>
      </c>
      <c r="DP26" s="9">
        <f t="shared" si="22"/>
        <v>94</v>
      </c>
      <c r="DQ26" s="9">
        <f t="shared" si="23"/>
        <v>77</v>
      </c>
      <c r="DR26" s="9">
        <f t="shared" si="24"/>
        <v>80</v>
      </c>
      <c r="DS26" s="9" t="str">
        <f t="shared" si="25"/>
        <v/>
      </c>
      <c r="DT26" s="9" t="str">
        <f t="shared" si="26"/>
        <v/>
      </c>
      <c r="DU26" s="9" t="str">
        <f t="shared" si="27"/>
        <v/>
      </c>
      <c r="DV26" s="9" t="str">
        <f t="shared" si="28"/>
        <v/>
      </c>
      <c r="DW26" s="9" t="str">
        <f t="shared" si="29"/>
        <v/>
      </c>
      <c r="DX26" s="9" t="str">
        <f t="shared" si="30"/>
        <v/>
      </c>
      <c r="DY26" s="9" t="str">
        <f t="shared" si="31"/>
        <v/>
      </c>
      <c r="DZ26" s="9" t="str">
        <f t="shared" si="32"/>
        <v/>
      </c>
      <c r="EA26" s="9" t="str">
        <f t="shared" si="33"/>
        <v/>
      </c>
      <c r="EB26" s="9" t="str">
        <f t="shared" si="34"/>
        <v/>
      </c>
      <c r="EC26" s="9" t="str">
        <f t="shared" si="35"/>
        <v/>
      </c>
      <c r="ED26" s="9" t="str">
        <f t="shared" si="36"/>
        <v>Asmaul Husna</v>
      </c>
      <c r="EE26" s="9" t="str">
        <f t="shared" si="37"/>
        <v>Kisah nabi Ayyub as dan nabi Adam as</v>
      </c>
      <c r="EF26" s="31" t="str">
        <f>IFERROR(LOOKUP(MAX($DO26:$EC26),KKM!$C$11:$C$14,KKM!$F$11:$F$14),"")&amp;AA!ED26&amp;"; "&amp;IFERROR(LOOKUP(MIN($DO26:$EC26),KKM!$C$11:$C$14,KKM!$F$11:$F$14),"")&amp;AA!EE26</f>
        <v>Sangat terampil dalam Asmaul Husna; Cukup terampil dalam Kisah nabi Ayyub as dan nabi Adam as</v>
      </c>
    </row>
    <row r="27" spans="1:136" ht="31.5" x14ac:dyDescent="0.25">
      <c r="B27" s="3" t="str">
        <f t="shared" ca="1" si="0"/>
        <v>UMSIYEH</v>
      </c>
      <c r="C27" s="3" t="str">
        <f t="shared" ca="1" si="0"/>
        <v>0071939466</v>
      </c>
      <c r="D27" s="8" t="s">
        <v>257</v>
      </c>
      <c r="E27" s="8">
        <v>94</v>
      </c>
      <c r="H27" s="8">
        <v>94</v>
      </c>
      <c r="J27" s="8" t="s">
        <v>258</v>
      </c>
      <c r="K27" s="8">
        <v>87</v>
      </c>
      <c r="N27" s="8">
        <v>93</v>
      </c>
      <c r="P27" s="8" t="s">
        <v>259</v>
      </c>
      <c r="Q27" s="8">
        <v>75</v>
      </c>
      <c r="T27" s="8">
        <v>76</v>
      </c>
      <c r="V27" s="8" t="s">
        <v>260</v>
      </c>
      <c r="W27" s="8">
        <v>94</v>
      </c>
      <c r="Z27" s="8">
        <v>80</v>
      </c>
      <c r="CP27" s="56">
        <f t="shared" si="2"/>
        <v>87.5</v>
      </c>
      <c r="CQ27" s="10">
        <f t="shared" ref="CQ27:CU32" si="38">IFERROR(AVERAGEIF($D$2:$CO$2,CQ$2,$D27:$CO27),"")</f>
        <v>87.5</v>
      </c>
      <c r="CR27" s="10" t="str">
        <f t="shared" si="38"/>
        <v/>
      </c>
      <c r="CS27" s="10" t="str">
        <f t="shared" si="38"/>
        <v/>
      </c>
      <c r="CT27" s="10">
        <f t="shared" si="38"/>
        <v>85.75</v>
      </c>
      <c r="CU27" s="10" t="str">
        <f t="shared" si="38"/>
        <v/>
      </c>
      <c r="CV27" s="21">
        <f t="shared" si="4"/>
        <v>94</v>
      </c>
      <c r="CW27" s="21">
        <f t="shared" si="5"/>
        <v>87</v>
      </c>
      <c r="CX27" s="22">
        <f t="shared" si="6"/>
        <v>75</v>
      </c>
      <c r="CY27" s="22">
        <f t="shared" si="7"/>
        <v>94</v>
      </c>
      <c r="CZ27" s="22" t="str">
        <f t="shared" si="8"/>
        <v/>
      </c>
      <c r="DA27" s="23" t="str">
        <f t="shared" si="9"/>
        <v/>
      </c>
      <c r="DB27" s="23" t="str">
        <f t="shared" si="10"/>
        <v/>
      </c>
      <c r="DC27" s="23" t="str">
        <f t="shared" si="11"/>
        <v/>
      </c>
      <c r="DD27" s="23" t="str">
        <f t="shared" si="12"/>
        <v/>
      </c>
      <c r="DE27" s="23" t="str">
        <f t="shared" si="13"/>
        <v/>
      </c>
      <c r="DF27" s="23" t="str">
        <f t="shared" si="14"/>
        <v/>
      </c>
      <c r="DG27" s="23" t="str">
        <f t="shared" si="15"/>
        <v/>
      </c>
      <c r="DH27" s="23" t="str">
        <f t="shared" si="16"/>
        <v/>
      </c>
      <c r="DI27" s="23" t="str">
        <f t="shared" si="17"/>
        <v/>
      </c>
      <c r="DJ27" s="23" t="str">
        <f t="shared" si="18"/>
        <v/>
      </c>
      <c r="DK27" s="23" t="str">
        <f t="shared" si="19"/>
        <v>Kalimat toyyibah istighfar</v>
      </c>
      <c r="DL27" s="23" t="str">
        <f t="shared" si="20"/>
        <v>Kisah nabi Ayyub as dan nabi Adam as</v>
      </c>
      <c r="DM27" s="31" t="str">
        <f>IF(DK27="","",LOOKUP(MAX($CV27:$DJ27),KKM!$C$11:$C$14,KKM!$E$11:$E$14)&amp;" "&amp;AA!DK27&amp;"; "&amp;LOOKUP(MIN(AA!CV27:DJ27),KKM!$C$11:$C$14,KKM!$E$11:$E$14)&amp;" "&amp;AA!DL27)</f>
        <v>Memiliki kemampuan yang sangat baik dalam  Kalimat toyyibah istighfar; Memiliki kemampuan yang cukup baik dalam  Kisah nabi Ayyub as dan nabi Adam as</v>
      </c>
      <c r="DO27" s="9">
        <f t="shared" si="21"/>
        <v>94</v>
      </c>
      <c r="DP27" s="9">
        <f t="shared" si="22"/>
        <v>93</v>
      </c>
      <c r="DQ27" s="9">
        <f t="shared" si="23"/>
        <v>76</v>
      </c>
      <c r="DR27" s="9">
        <f t="shared" si="24"/>
        <v>80</v>
      </c>
      <c r="DS27" s="9" t="str">
        <f t="shared" si="25"/>
        <v/>
      </c>
      <c r="DT27" s="9" t="str">
        <f t="shared" si="26"/>
        <v/>
      </c>
      <c r="DU27" s="9" t="str">
        <f t="shared" si="27"/>
        <v/>
      </c>
      <c r="DV27" s="9" t="str">
        <f t="shared" si="28"/>
        <v/>
      </c>
      <c r="DW27" s="9" t="str">
        <f t="shared" si="29"/>
        <v/>
      </c>
      <c r="DX27" s="9" t="str">
        <f t="shared" si="30"/>
        <v/>
      </c>
      <c r="DY27" s="9" t="str">
        <f t="shared" si="31"/>
        <v/>
      </c>
      <c r="DZ27" s="9" t="str">
        <f t="shared" si="32"/>
        <v/>
      </c>
      <c r="EA27" s="9" t="str">
        <f t="shared" si="33"/>
        <v/>
      </c>
      <c r="EB27" s="9" t="str">
        <f t="shared" si="34"/>
        <v/>
      </c>
      <c r="EC27" s="9" t="str">
        <f t="shared" si="35"/>
        <v/>
      </c>
      <c r="ED27" s="9" t="str">
        <f t="shared" si="36"/>
        <v>Kalimat toyyibah istighfar</v>
      </c>
      <c r="EE27" s="9" t="str">
        <f t="shared" si="37"/>
        <v>Kisah nabi Ayyub as dan nabi Adam as</v>
      </c>
      <c r="EF27" s="31" t="str">
        <f>IFERROR(LOOKUP(MAX($DO27:$EC27),KKM!$C$11:$C$14,KKM!$F$11:$F$14),"")&amp;AA!ED27&amp;"; "&amp;IFERROR(LOOKUP(MIN($DO27:$EC27),KKM!$C$11:$C$14,KKM!$F$11:$F$14),"")&amp;AA!EE27</f>
        <v>Sangat terampil dalam Kalimat toyyibah istighfar; Cukup terampil dalam Kisah nabi Ayyub as dan nabi Adam as</v>
      </c>
    </row>
    <row r="28" spans="1:136" x14ac:dyDescent="0.25">
      <c r="B28" s="3" t="str">
        <f t="shared" ca="1" si="0"/>
        <v>YAMAN</v>
      </c>
      <c r="C28" s="3" t="str">
        <f t="shared" ca="1" si="0"/>
        <v>0079075710</v>
      </c>
      <c r="CP28" s="56">
        <f t="shared" si="2"/>
        <v>0</v>
      </c>
      <c r="CQ28" s="10" t="str">
        <f t="shared" si="38"/>
        <v/>
      </c>
      <c r="CR28" s="10" t="str">
        <f t="shared" si="38"/>
        <v/>
      </c>
      <c r="CS28" s="10" t="str">
        <f t="shared" si="38"/>
        <v/>
      </c>
      <c r="CT28" s="10" t="str">
        <f t="shared" si="38"/>
        <v/>
      </c>
      <c r="CU28" s="10" t="str">
        <f t="shared" si="38"/>
        <v/>
      </c>
      <c r="CV28" s="21" t="str">
        <f t="shared" si="4"/>
        <v/>
      </c>
      <c r="CW28" s="21" t="str">
        <f t="shared" si="5"/>
        <v/>
      </c>
      <c r="CX28" s="22" t="str">
        <f t="shared" si="6"/>
        <v/>
      </c>
      <c r="CY28" s="22" t="str">
        <f t="shared" si="7"/>
        <v/>
      </c>
      <c r="CZ28" s="22" t="str">
        <f t="shared" si="8"/>
        <v/>
      </c>
      <c r="DA28" s="23" t="str">
        <f t="shared" si="9"/>
        <v/>
      </c>
      <c r="DB28" s="23" t="str">
        <f t="shared" si="10"/>
        <v/>
      </c>
      <c r="DC28" s="23" t="str">
        <f t="shared" si="11"/>
        <v/>
      </c>
      <c r="DD28" s="23" t="str">
        <f t="shared" si="12"/>
        <v/>
      </c>
      <c r="DE28" s="23" t="str">
        <f t="shared" si="13"/>
        <v/>
      </c>
      <c r="DF28" s="23" t="str">
        <f t="shared" si="14"/>
        <v/>
      </c>
      <c r="DG28" s="23" t="str">
        <f t="shared" si="15"/>
        <v/>
      </c>
      <c r="DH28" s="23" t="str">
        <f t="shared" si="16"/>
        <v/>
      </c>
      <c r="DI28" s="23" t="str">
        <f t="shared" si="17"/>
        <v/>
      </c>
      <c r="DJ28" s="23" t="str">
        <f t="shared" si="18"/>
        <v/>
      </c>
      <c r="DK28" s="23" t="str">
        <f t="shared" si="19"/>
        <v/>
      </c>
      <c r="DL28" s="23" t="str">
        <f t="shared" si="20"/>
        <v/>
      </c>
      <c r="DM28" s="31" t="str">
        <f>IF(DK28="","",LOOKUP(MAX($CV28:$DJ28),KKM!$C$11:$C$14,KKM!$E$11:$E$14)&amp;" "&amp;AA!DK28&amp;"; "&amp;LOOKUP(MIN(AA!CV28:DJ28),KKM!$C$11:$C$14,KKM!$E$11:$E$14)&amp;" "&amp;AA!DL28)</f>
        <v/>
      </c>
      <c r="DO28" s="9" t="str">
        <f t="shared" si="21"/>
        <v/>
      </c>
      <c r="DP28" s="9" t="e">
        <f t="shared" si="22"/>
        <v>#DIV/0!</v>
      </c>
      <c r="DQ28" s="9" t="e">
        <f t="shared" si="23"/>
        <v>#DIV/0!</v>
      </c>
      <c r="DR28" s="9" t="e">
        <f t="shared" si="24"/>
        <v>#DIV/0!</v>
      </c>
      <c r="DS28" s="9" t="str">
        <f t="shared" si="25"/>
        <v/>
      </c>
      <c r="DT28" s="9" t="str">
        <f t="shared" si="26"/>
        <v/>
      </c>
      <c r="DU28" s="9" t="str">
        <f t="shared" si="27"/>
        <v/>
      </c>
      <c r="DV28" s="9" t="str">
        <f t="shared" si="28"/>
        <v/>
      </c>
      <c r="DW28" s="9" t="str">
        <f t="shared" si="29"/>
        <v/>
      </c>
      <c r="DX28" s="9" t="str">
        <f t="shared" si="30"/>
        <v/>
      </c>
      <c r="DY28" s="9" t="str">
        <f t="shared" si="31"/>
        <v/>
      </c>
      <c r="DZ28" s="9" t="str">
        <f t="shared" si="32"/>
        <v/>
      </c>
      <c r="EA28" s="9" t="str">
        <f t="shared" si="33"/>
        <v/>
      </c>
      <c r="EB28" s="9" t="str">
        <f t="shared" si="34"/>
        <v/>
      </c>
      <c r="EC28" s="9" t="str">
        <f t="shared" si="35"/>
        <v/>
      </c>
      <c r="ED28" s="9" t="str">
        <f t="shared" si="36"/>
        <v/>
      </c>
      <c r="EE28" s="9" t="str">
        <f t="shared" si="37"/>
        <v/>
      </c>
      <c r="EF28" s="31" t="str">
        <f>IFERROR(LOOKUP(MAX($DO28:$EC28),KKM!$C$11:$C$14,KKM!$F$11:$F$14),"")&amp;AA!ED28&amp;"; "&amp;IFERROR(LOOKUP(MIN($DO28:$EC28),KKM!$C$11:$C$14,KKM!$F$11:$F$14),"")&amp;AA!EE28</f>
        <v xml:space="preserve">; </v>
      </c>
    </row>
    <row r="29" spans="1:136" x14ac:dyDescent="0.25">
      <c r="B29" s="3" t="str">
        <f t="shared" ca="1" si="0"/>
        <v/>
      </c>
      <c r="C29" s="3" t="str">
        <f t="shared" ca="1" si="0"/>
        <v/>
      </c>
      <c r="CP29" s="56">
        <f t="shared" si="2"/>
        <v>0</v>
      </c>
      <c r="CQ29" s="10" t="str">
        <f t="shared" si="38"/>
        <v/>
      </c>
      <c r="CR29" s="10" t="str">
        <f t="shared" si="38"/>
        <v/>
      </c>
      <c r="CS29" s="10" t="str">
        <f t="shared" si="38"/>
        <v/>
      </c>
      <c r="CT29" s="10" t="str">
        <f t="shared" si="38"/>
        <v/>
      </c>
      <c r="CU29" s="10" t="str">
        <f t="shared" si="38"/>
        <v/>
      </c>
      <c r="CV29" s="21" t="str">
        <f t="shared" si="4"/>
        <v/>
      </c>
      <c r="CW29" s="21" t="str">
        <f t="shared" si="5"/>
        <v/>
      </c>
      <c r="CX29" s="22" t="str">
        <f t="shared" si="6"/>
        <v/>
      </c>
      <c r="CY29" s="22" t="str">
        <f t="shared" si="7"/>
        <v/>
      </c>
      <c r="CZ29" s="22" t="str">
        <f t="shared" si="8"/>
        <v/>
      </c>
      <c r="DA29" s="23" t="str">
        <f t="shared" si="9"/>
        <v/>
      </c>
      <c r="DB29" s="23" t="str">
        <f t="shared" si="10"/>
        <v/>
      </c>
      <c r="DC29" s="23" t="str">
        <f t="shared" si="11"/>
        <v/>
      </c>
      <c r="DD29" s="23" t="str">
        <f t="shared" si="12"/>
        <v/>
      </c>
      <c r="DE29" s="23" t="str">
        <f t="shared" si="13"/>
        <v/>
      </c>
      <c r="DF29" s="23" t="str">
        <f t="shared" si="14"/>
        <v/>
      </c>
      <c r="DG29" s="23" t="str">
        <f t="shared" si="15"/>
        <v/>
      </c>
      <c r="DH29" s="23" t="str">
        <f t="shared" si="16"/>
        <v/>
      </c>
      <c r="DI29" s="23" t="str">
        <f t="shared" si="17"/>
        <v/>
      </c>
      <c r="DJ29" s="23" t="str">
        <f t="shared" si="18"/>
        <v/>
      </c>
      <c r="DK29" s="23" t="str">
        <f t="shared" si="19"/>
        <v/>
      </c>
      <c r="DL29" s="23" t="str">
        <f t="shared" si="20"/>
        <v/>
      </c>
      <c r="DM29" s="31" t="str">
        <f>IF(DK29="","",LOOKUP(MAX($CV29:$DJ29),KKM!$C$11:$C$14,KKM!$E$11:$E$14)&amp;" "&amp;AA!DK29&amp;"; "&amp;LOOKUP(MIN(AA!CV29:DJ29),KKM!$C$11:$C$14,KKM!$E$11:$E$14)&amp;" "&amp;AA!DL29)</f>
        <v/>
      </c>
      <c r="DO29" s="9" t="str">
        <f t="shared" si="21"/>
        <v/>
      </c>
      <c r="DP29" s="9" t="e">
        <f t="shared" si="22"/>
        <v>#DIV/0!</v>
      </c>
      <c r="DQ29" s="9" t="e">
        <f t="shared" si="23"/>
        <v>#DIV/0!</v>
      </c>
      <c r="DR29" s="9" t="e">
        <f t="shared" si="24"/>
        <v>#DIV/0!</v>
      </c>
      <c r="DS29" s="9" t="str">
        <f t="shared" si="25"/>
        <v/>
      </c>
      <c r="DT29" s="9" t="str">
        <f t="shared" si="26"/>
        <v/>
      </c>
      <c r="DU29" s="9" t="str">
        <f t="shared" si="27"/>
        <v/>
      </c>
      <c r="DV29" s="9" t="str">
        <f t="shared" si="28"/>
        <v/>
      </c>
      <c r="DW29" s="9" t="str">
        <f t="shared" si="29"/>
        <v/>
      </c>
      <c r="DX29" s="9" t="str">
        <f t="shared" si="30"/>
        <v/>
      </c>
      <c r="DY29" s="9" t="str">
        <f t="shared" si="31"/>
        <v/>
      </c>
      <c r="DZ29" s="9" t="str">
        <f t="shared" si="32"/>
        <v/>
      </c>
      <c r="EA29" s="9" t="str">
        <f t="shared" si="33"/>
        <v/>
      </c>
      <c r="EB29" s="9" t="str">
        <f t="shared" si="34"/>
        <v/>
      </c>
      <c r="EC29" s="9" t="str">
        <f t="shared" si="35"/>
        <v/>
      </c>
      <c r="ED29" s="9" t="str">
        <f t="shared" si="36"/>
        <v/>
      </c>
      <c r="EE29" s="9" t="str">
        <f t="shared" si="37"/>
        <v/>
      </c>
      <c r="EF29" s="31" t="str">
        <f>IFERROR(LOOKUP(MAX($DO29:$EC29),KKM!$C$11:$C$14,KKM!$F$11:$F$14),"")&amp;AA!ED29&amp;"; "&amp;IFERROR(LOOKUP(MIN($DO29:$EC29),KKM!$C$11:$C$14,KKM!$F$11:$F$14),"")&amp;AA!EE29</f>
        <v xml:space="preserve">; </v>
      </c>
    </row>
    <row r="30" spans="1:136" x14ac:dyDescent="0.25">
      <c r="B30" s="3" t="str">
        <f t="shared" ca="1" si="0"/>
        <v/>
      </c>
      <c r="C30" s="3" t="str">
        <f t="shared" ca="1" si="0"/>
        <v/>
      </c>
      <c r="CP30" s="56">
        <f t="shared" si="2"/>
        <v>0</v>
      </c>
      <c r="CQ30" s="10" t="str">
        <f t="shared" si="38"/>
        <v/>
      </c>
      <c r="CR30" s="10" t="str">
        <f t="shared" si="38"/>
        <v/>
      </c>
      <c r="CS30" s="10" t="str">
        <f t="shared" si="38"/>
        <v/>
      </c>
      <c r="CT30" s="10" t="str">
        <f t="shared" si="38"/>
        <v/>
      </c>
      <c r="CU30" s="10" t="str">
        <f t="shared" si="38"/>
        <v/>
      </c>
      <c r="CV30" s="21" t="str">
        <f t="shared" si="4"/>
        <v/>
      </c>
      <c r="CW30" s="21" t="str">
        <f t="shared" si="5"/>
        <v/>
      </c>
      <c r="CX30" s="22" t="str">
        <f t="shared" si="6"/>
        <v/>
      </c>
      <c r="CY30" s="22" t="str">
        <f t="shared" si="7"/>
        <v/>
      </c>
      <c r="CZ30" s="22" t="str">
        <f t="shared" si="8"/>
        <v/>
      </c>
      <c r="DA30" s="23" t="str">
        <f t="shared" si="9"/>
        <v/>
      </c>
      <c r="DB30" s="23" t="str">
        <f t="shared" si="10"/>
        <v/>
      </c>
      <c r="DC30" s="23" t="str">
        <f t="shared" si="11"/>
        <v/>
      </c>
      <c r="DD30" s="23" t="str">
        <f t="shared" si="12"/>
        <v/>
      </c>
      <c r="DE30" s="23" t="str">
        <f t="shared" si="13"/>
        <v/>
      </c>
      <c r="DF30" s="23" t="str">
        <f t="shared" si="14"/>
        <v/>
      </c>
      <c r="DG30" s="23" t="str">
        <f t="shared" si="15"/>
        <v/>
      </c>
      <c r="DH30" s="23" t="str">
        <f t="shared" si="16"/>
        <v/>
      </c>
      <c r="DI30" s="23" t="str">
        <f t="shared" si="17"/>
        <v/>
      </c>
      <c r="DJ30" s="23" t="str">
        <f t="shared" si="18"/>
        <v/>
      </c>
      <c r="DK30" s="23" t="str">
        <f t="shared" si="19"/>
        <v/>
      </c>
      <c r="DL30" s="23" t="str">
        <f t="shared" si="20"/>
        <v/>
      </c>
      <c r="DM30" s="31" t="str">
        <f>IF(DK30="","",LOOKUP(MAX($CV30:$DJ30),KKM!$C$11:$C$14,KKM!$E$11:$E$14)&amp;" "&amp;AA!DK30&amp;"; "&amp;LOOKUP(MIN(AA!CV30:DJ30),KKM!$C$11:$C$14,KKM!$E$11:$E$14)&amp;" "&amp;AA!DL30)</f>
        <v/>
      </c>
      <c r="DO30" s="9" t="str">
        <f t="shared" si="21"/>
        <v/>
      </c>
      <c r="DP30" s="9" t="e">
        <f t="shared" si="22"/>
        <v>#DIV/0!</v>
      </c>
      <c r="DQ30" s="9" t="e">
        <f t="shared" si="23"/>
        <v>#DIV/0!</v>
      </c>
      <c r="DR30" s="9" t="e">
        <f t="shared" si="24"/>
        <v>#DIV/0!</v>
      </c>
      <c r="DS30" s="9" t="str">
        <f t="shared" si="25"/>
        <v/>
      </c>
      <c r="DT30" s="9" t="str">
        <f t="shared" si="26"/>
        <v/>
      </c>
      <c r="DU30" s="9" t="str">
        <f t="shared" si="27"/>
        <v/>
      </c>
      <c r="DV30" s="9" t="str">
        <f t="shared" si="28"/>
        <v/>
      </c>
      <c r="DW30" s="9" t="str">
        <f t="shared" si="29"/>
        <v/>
      </c>
      <c r="DX30" s="9" t="str">
        <f t="shared" si="30"/>
        <v/>
      </c>
      <c r="DY30" s="9" t="str">
        <f t="shared" si="31"/>
        <v/>
      </c>
      <c r="DZ30" s="9" t="str">
        <f t="shared" si="32"/>
        <v/>
      </c>
      <c r="EA30" s="9" t="str">
        <f t="shared" si="33"/>
        <v/>
      </c>
      <c r="EB30" s="9" t="str">
        <f t="shared" si="34"/>
        <v/>
      </c>
      <c r="EC30" s="9" t="str">
        <f t="shared" si="35"/>
        <v/>
      </c>
      <c r="ED30" s="9" t="str">
        <f t="shared" si="36"/>
        <v/>
      </c>
      <c r="EE30" s="9" t="str">
        <f t="shared" si="37"/>
        <v/>
      </c>
      <c r="EF30" s="31" t="str">
        <f>IFERROR(LOOKUP(MAX($DO30:$EC30),KKM!$C$11:$C$14,KKM!$F$11:$F$14),"")&amp;AA!ED30&amp;"; "&amp;IFERROR(LOOKUP(MIN($DO30:$EC30),KKM!$C$11:$C$14,KKM!$F$11:$F$14),"")&amp;AA!EE30</f>
        <v xml:space="preserve">; </v>
      </c>
    </row>
    <row r="31" spans="1:136" x14ac:dyDescent="0.25">
      <c r="B31" s="3" t="str">
        <f t="shared" ca="1" si="0"/>
        <v/>
      </c>
      <c r="C31" s="3" t="str">
        <f t="shared" ca="1" si="0"/>
        <v/>
      </c>
      <c r="CP31" s="56">
        <f t="shared" si="2"/>
        <v>0</v>
      </c>
      <c r="CQ31" s="10" t="str">
        <f t="shared" si="38"/>
        <v/>
      </c>
      <c r="CR31" s="10" t="str">
        <f t="shared" si="38"/>
        <v/>
      </c>
      <c r="CS31" s="10" t="str">
        <f t="shared" si="38"/>
        <v/>
      </c>
      <c r="CT31" s="10" t="str">
        <f t="shared" si="38"/>
        <v/>
      </c>
      <c r="CU31" s="10" t="str">
        <f t="shared" si="38"/>
        <v/>
      </c>
      <c r="CV31" s="21" t="str">
        <f t="shared" si="4"/>
        <v/>
      </c>
      <c r="CW31" s="21" t="str">
        <f t="shared" si="5"/>
        <v/>
      </c>
      <c r="CX31" s="22" t="str">
        <f t="shared" si="6"/>
        <v/>
      </c>
      <c r="CY31" s="22" t="str">
        <f t="shared" si="7"/>
        <v/>
      </c>
      <c r="CZ31" s="22" t="str">
        <f t="shared" si="8"/>
        <v/>
      </c>
      <c r="DA31" s="23" t="str">
        <f t="shared" si="9"/>
        <v/>
      </c>
      <c r="DB31" s="23" t="str">
        <f t="shared" si="10"/>
        <v/>
      </c>
      <c r="DC31" s="23" t="str">
        <f t="shared" si="11"/>
        <v/>
      </c>
      <c r="DD31" s="23" t="str">
        <f t="shared" si="12"/>
        <v/>
      </c>
      <c r="DE31" s="23" t="str">
        <f t="shared" si="13"/>
        <v/>
      </c>
      <c r="DF31" s="23" t="str">
        <f t="shared" si="14"/>
        <v/>
      </c>
      <c r="DG31" s="23" t="str">
        <f t="shared" si="15"/>
        <v/>
      </c>
      <c r="DH31" s="23" t="str">
        <f t="shared" si="16"/>
        <v/>
      </c>
      <c r="DI31" s="23" t="str">
        <f t="shared" si="17"/>
        <v/>
      </c>
      <c r="DJ31" s="23" t="str">
        <f t="shared" si="18"/>
        <v/>
      </c>
      <c r="DK31" s="23" t="str">
        <f t="shared" si="19"/>
        <v/>
      </c>
      <c r="DL31" s="23" t="str">
        <f t="shared" si="20"/>
        <v/>
      </c>
      <c r="DM31" s="31" t="str">
        <f>IF(DK31="","",LOOKUP(MAX($CV31:$DJ31),KKM!$C$11:$C$14,KKM!$E$11:$E$14)&amp;" "&amp;AA!DK31&amp;"; "&amp;LOOKUP(MIN(AA!CV31:DJ31),KKM!$C$11:$C$14,KKM!$E$11:$E$14)&amp;" "&amp;AA!DL31)</f>
        <v/>
      </c>
      <c r="DO31" s="9" t="str">
        <f t="shared" si="21"/>
        <v/>
      </c>
      <c r="DP31" s="9" t="e">
        <f t="shared" si="22"/>
        <v>#DIV/0!</v>
      </c>
      <c r="DQ31" s="9" t="e">
        <f t="shared" si="23"/>
        <v>#DIV/0!</v>
      </c>
      <c r="DR31" s="9" t="e">
        <f t="shared" si="24"/>
        <v>#DIV/0!</v>
      </c>
      <c r="DS31" s="9" t="str">
        <f t="shared" si="25"/>
        <v/>
      </c>
      <c r="DT31" s="9" t="str">
        <f t="shared" si="26"/>
        <v/>
      </c>
      <c r="DU31" s="9" t="str">
        <f t="shared" si="27"/>
        <v/>
      </c>
      <c r="DV31" s="9" t="str">
        <f t="shared" si="28"/>
        <v/>
      </c>
      <c r="DW31" s="9" t="str">
        <f t="shared" si="29"/>
        <v/>
      </c>
      <c r="DX31" s="9" t="str">
        <f t="shared" si="30"/>
        <v/>
      </c>
      <c r="DY31" s="9" t="str">
        <f t="shared" si="31"/>
        <v/>
      </c>
      <c r="DZ31" s="9" t="str">
        <f t="shared" si="32"/>
        <v/>
      </c>
      <c r="EA31" s="9" t="str">
        <f t="shared" si="33"/>
        <v/>
      </c>
      <c r="EB31" s="9" t="str">
        <f t="shared" si="34"/>
        <v/>
      </c>
      <c r="EC31" s="9" t="str">
        <f t="shared" si="35"/>
        <v/>
      </c>
      <c r="ED31" s="9" t="str">
        <f t="shared" si="36"/>
        <v/>
      </c>
      <c r="EE31" s="9" t="str">
        <f t="shared" si="37"/>
        <v/>
      </c>
      <c r="EF31" s="31" t="str">
        <f>IFERROR(LOOKUP(MAX($DO31:$EC31),KKM!$C$11:$C$14,KKM!$F$11:$F$14),"")&amp;AA!ED31&amp;"; "&amp;IFERROR(LOOKUP(MIN($DO31:$EC31),KKM!$C$11:$C$14,KKM!$F$11:$F$14),"")&amp;AA!EE31</f>
        <v xml:space="preserve">; </v>
      </c>
    </row>
    <row r="32" spans="1:136" x14ac:dyDescent="0.25">
      <c r="B32" s="3" t="str">
        <f t="shared" ca="1" si="0"/>
        <v/>
      </c>
      <c r="C32" s="3" t="str">
        <f t="shared" ca="1" si="0"/>
        <v/>
      </c>
      <c r="CP32" s="56">
        <f t="shared" si="2"/>
        <v>0</v>
      </c>
      <c r="CQ32" s="10" t="str">
        <f t="shared" si="38"/>
        <v/>
      </c>
      <c r="CR32" s="10" t="str">
        <f t="shared" si="38"/>
        <v/>
      </c>
      <c r="CS32" s="10" t="str">
        <f t="shared" si="38"/>
        <v/>
      </c>
      <c r="CT32" s="10" t="str">
        <f t="shared" si="38"/>
        <v/>
      </c>
      <c r="CU32" s="10" t="str">
        <f t="shared" si="38"/>
        <v/>
      </c>
      <c r="CV32" s="21" t="str">
        <f t="shared" si="4"/>
        <v/>
      </c>
      <c r="CW32" s="21" t="str">
        <f t="shared" si="5"/>
        <v/>
      </c>
      <c r="CX32" s="22" t="str">
        <f t="shared" si="6"/>
        <v/>
      </c>
      <c r="CY32" s="22" t="str">
        <f t="shared" si="7"/>
        <v/>
      </c>
      <c r="CZ32" s="22" t="str">
        <f t="shared" si="8"/>
        <v/>
      </c>
      <c r="DA32" s="23" t="str">
        <f t="shared" si="9"/>
        <v/>
      </c>
      <c r="DB32" s="23" t="str">
        <f t="shared" si="10"/>
        <v/>
      </c>
      <c r="DC32" s="23" t="str">
        <f t="shared" si="11"/>
        <v/>
      </c>
      <c r="DD32" s="23" t="str">
        <f t="shared" si="12"/>
        <v/>
      </c>
      <c r="DE32" s="23" t="str">
        <f t="shared" si="13"/>
        <v/>
      </c>
      <c r="DF32" s="23" t="str">
        <f t="shared" si="14"/>
        <v/>
      </c>
      <c r="DG32" s="23" t="str">
        <f t="shared" si="15"/>
        <v/>
      </c>
      <c r="DH32" s="23" t="str">
        <f t="shared" si="16"/>
        <v/>
      </c>
      <c r="DI32" s="23" t="str">
        <f t="shared" si="17"/>
        <v/>
      </c>
      <c r="DJ32" s="23" t="str">
        <f t="shared" si="18"/>
        <v/>
      </c>
      <c r="DK32" s="23" t="str">
        <f t="shared" si="19"/>
        <v/>
      </c>
      <c r="DL32" s="23" t="str">
        <f t="shared" si="20"/>
        <v/>
      </c>
      <c r="DM32" s="31" t="str">
        <f>IF(DK32="","",LOOKUP(MAX($CV32:$DJ32),KKM!$C$11:$C$14,KKM!$E$11:$E$14)&amp;" "&amp;AA!DK32&amp;"; "&amp;LOOKUP(MIN(AA!CV32:DJ32),KKM!$C$11:$C$14,KKM!$E$11:$E$14)&amp;" "&amp;AA!DL32)</f>
        <v/>
      </c>
      <c r="DO32" s="9" t="str">
        <f t="shared" si="21"/>
        <v/>
      </c>
      <c r="DP32" s="9" t="e">
        <f t="shared" si="22"/>
        <v>#DIV/0!</v>
      </c>
      <c r="DQ32" s="9" t="e">
        <f t="shared" si="23"/>
        <v>#DIV/0!</v>
      </c>
      <c r="DR32" s="9" t="e">
        <f t="shared" si="24"/>
        <v>#DIV/0!</v>
      </c>
      <c r="DS32" s="9" t="str">
        <f t="shared" si="25"/>
        <v/>
      </c>
      <c r="DT32" s="9" t="str">
        <f t="shared" si="26"/>
        <v/>
      </c>
      <c r="DU32" s="9" t="str">
        <f t="shared" si="27"/>
        <v/>
      </c>
      <c r="DV32" s="9" t="str">
        <f t="shared" si="28"/>
        <v/>
      </c>
      <c r="DW32" s="9" t="str">
        <f t="shared" si="29"/>
        <v/>
      </c>
      <c r="DX32" s="9" t="str">
        <f t="shared" si="30"/>
        <v/>
      </c>
      <c r="DY32" s="9" t="str">
        <f t="shared" si="31"/>
        <v/>
      </c>
      <c r="DZ32" s="9" t="str">
        <f t="shared" si="32"/>
        <v/>
      </c>
      <c r="EA32" s="9" t="str">
        <f t="shared" si="33"/>
        <v/>
      </c>
      <c r="EB32" s="9" t="str">
        <f t="shared" si="34"/>
        <v/>
      </c>
      <c r="EC32" s="9" t="str">
        <f t="shared" si="35"/>
        <v/>
      </c>
      <c r="ED32" s="9" t="str">
        <f t="shared" si="36"/>
        <v/>
      </c>
      <c r="EE32" s="9" t="str">
        <f t="shared" si="37"/>
        <v/>
      </c>
      <c r="EF32" s="31" t="str">
        <f>IFERROR(LOOKUP(MAX($DO32:$EC32),KKM!$C$11:$C$14,KKM!$F$11:$F$14),"")&amp;AA!ED32&amp;"; "&amp;IFERROR(LOOKUP(MIN($DO32:$EC32),KKM!$C$11:$C$14,KKM!$F$11:$F$14),"")&amp;AA!EE32</f>
        <v xml:space="preserve">; </v>
      </c>
    </row>
    <row r="33" spans="2:3" x14ac:dyDescent="0.25">
      <c r="B33" s="3"/>
      <c r="C33" s="3"/>
    </row>
    <row r="34" spans="2:3" x14ac:dyDescent="0.25">
      <c r="B34" s="3"/>
      <c r="C34" s="3"/>
    </row>
  </sheetData>
  <sheetProtection password="C036" sheet="1" objects="1" scenarios="1"/>
  <mergeCells count="19">
    <mergeCell ref="CQ1:CU1"/>
    <mergeCell ref="BF1:BK1"/>
    <mergeCell ref="BL1:BQ1"/>
    <mergeCell ref="BR1:BW1"/>
    <mergeCell ref="BX1:CC1"/>
    <mergeCell ref="CD1:CI1"/>
    <mergeCell ref="CJ1:CO1"/>
    <mergeCell ref="AZ1:BE1"/>
    <mergeCell ref="A1:A2"/>
    <mergeCell ref="B1:B2"/>
    <mergeCell ref="C1:C2"/>
    <mergeCell ref="D1:I1"/>
    <mergeCell ref="J1:O1"/>
    <mergeCell ref="P1:U1"/>
    <mergeCell ref="V1:AA1"/>
    <mergeCell ref="AB1:AG1"/>
    <mergeCell ref="AH1:AM1"/>
    <mergeCell ref="AN1:AS1"/>
    <mergeCell ref="AT1:AY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F34"/>
  <sheetViews>
    <sheetView topLeftCell="BY1" workbookViewId="0">
      <selection activeCell="F20" sqref="F20"/>
    </sheetView>
  </sheetViews>
  <sheetFormatPr defaultRowHeight="15.75" x14ac:dyDescent="0.25"/>
  <cols>
    <col min="1" max="1" width="4.140625" style="7" bestFit="1" customWidth="1"/>
    <col min="2" max="2" width="25.85546875" style="7" customWidth="1"/>
    <col min="3" max="3" width="16.140625" style="7" bestFit="1" customWidth="1"/>
    <col min="4" max="93" width="9.140625" style="8"/>
    <col min="94" max="94" width="0" style="9" hidden="1" customWidth="1"/>
    <col min="95" max="99" width="0" style="14" hidden="1" customWidth="1"/>
    <col min="100" max="116" width="0" style="9" hidden="1" customWidth="1"/>
    <col min="117" max="117" width="100.7109375" style="31" hidden="1" customWidth="1"/>
    <col min="118" max="118" width="3.28515625" style="9" hidden="1" customWidth="1"/>
    <col min="119" max="135" width="0" style="9" hidden="1" customWidth="1"/>
    <col min="136" max="136" width="100.7109375" style="9" hidden="1" customWidth="1"/>
    <col min="137" max="16384" width="9.140625" style="9"/>
  </cols>
  <sheetData>
    <row r="1" spans="1:136" x14ac:dyDescent="0.25">
      <c r="A1" s="165" t="s">
        <v>0</v>
      </c>
      <c r="B1" s="165" t="s">
        <v>1</v>
      </c>
      <c r="C1" s="165" t="s">
        <v>2</v>
      </c>
      <c r="D1" s="164" t="s">
        <v>3</v>
      </c>
      <c r="E1" s="164"/>
      <c r="F1" s="164"/>
      <c r="G1" s="164"/>
      <c r="H1" s="164"/>
      <c r="I1" s="164"/>
      <c r="J1" s="164" t="s">
        <v>4</v>
      </c>
      <c r="K1" s="164"/>
      <c r="L1" s="164"/>
      <c r="M1" s="164"/>
      <c r="N1" s="164"/>
      <c r="O1" s="164"/>
      <c r="P1" s="164" t="s">
        <v>5</v>
      </c>
      <c r="Q1" s="164"/>
      <c r="R1" s="164"/>
      <c r="S1" s="164"/>
      <c r="T1" s="164"/>
      <c r="U1" s="164"/>
      <c r="V1" s="164" t="s">
        <v>6</v>
      </c>
      <c r="W1" s="164"/>
      <c r="X1" s="164"/>
      <c r="Y1" s="164"/>
      <c r="Z1" s="164"/>
      <c r="AA1" s="164"/>
      <c r="AB1" s="164" t="s">
        <v>7</v>
      </c>
      <c r="AC1" s="164"/>
      <c r="AD1" s="164"/>
      <c r="AE1" s="164"/>
      <c r="AF1" s="164"/>
      <c r="AG1" s="164"/>
      <c r="AH1" s="164" t="s">
        <v>8</v>
      </c>
      <c r="AI1" s="164"/>
      <c r="AJ1" s="164"/>
      <c r="AK1" s="164"/>
      <c r="AL1" s="164"/>
      <c r="AM1" s="164"/>
      <c r="AN1" s="164" t="s">
        <v>9</v>
      </c>
      <c r="AO1" s="164"/>
      <c r="AP1" s="164"/>
      <c r="AQ1" s="164"/>
      <c r="AR1" s="164"/>
      <c r="AS1" s="164"/>
      <c r="AT1" s="164" t="s">
        <v>10</v>
      </c>
      <c r="AU1" s="164"/>
      <c r="AV1" s="164"/>
      <c r="AW1" s="164"/>
      <c r="AX1" s="164"/>
      <c r="AY1" s="164"/>
      <c r="AZ1" s="164" t="s">
        <v>11</v>
      </c>
      <c r="BA1" s="164"/>
      <c r="BB1" s="164"/>
      <c r="BC1" s="164"/>
      <c r="BD1" s="164"/>
      <c r="BE1" s="164"/>
      <c r="BF1" s="164" t="s">
        <v>12</v>
      </c>
      <c r="BG1" s="164"/>
      <c r="BH1" s="164"/>
      <c r="BI1" s="164"/>
      <c r="BJ1" s="164"/>
      <c r="BK1" s="164"/>
      <c r="BL1" s="164" t="s">
        <v>13</v>
      </c>
      <c r="BM1" s="164"/>
      <c r="BN1" s="164"/>
      <c r="BO1" s="164"/>
      <c r="BP1" s="164"/>
      <c r="BQ1" s="164"/>
      <c r="BR1" s="164" t="s">
        <v>14</v>
      </c>
      <c r="BS1" s="164"/>
      <c r="BT1" s="164"/>
      <c r="BU1" s="164"/>
      <c r="BV1" s="164"/>
      <c r="BW1" s="164"/>
      <c r="BX1" s="164" t="s">
        <v>15</v>
      </c>
      <c r="BY1" s="164"/>
      <c r="BZ1" s="164"/>
      <c r="CA1" s="164"/>
      <c r="CB1" s="164"/>
      <c r="CC1" s="164"/>
      <c r="CD1" s="164" t="s">
        <v>16</v>
      </c>
      <c r="CE1" s="164"/>
      <c r="CF1" s="164"/>
      <c r="CG1" s="164"/>
      <c r="CH1" s="164"/>
      <c r="CI1" s="164"/>
      <c r="CJ1" s="164" t="s">
        <v>17</v>
      </c>
      <c r="CK1" s="164"/>
      <c r="CL1" s="164"/>
      <c r="CM1" s="164"/>
      <c r="CN1" s="164"/>
      <c r="CO1" s="164"/>
      <c r="CQ1" s="167" t="s">
        <v>24</v>
      </c>
      <c r="CR1" s="167"/>
      <c r="CS1" s="167"/>
      <c r="CT1" s="167"/>
      <c r="CU1" s="167"/>
      <c r="CV1" s="13">
        <v>1</v>
      </c>
      <c r="CW1" s="13">
        <v>2</v>
      </c>
      <c r="CX1" s="13">
        <v>3</v>
      </c>
      <c r="CY1" s="13">
        <v>4</v>
      </c>
      <c r="CZ1" s="13">
        <v>5</v>
      </c>
      <c r="DA1" s="13">
        <v>6</v>
      </c>
      <c r="DB1" s="13">
        <v>7</v>
      </c>
      <c r="DC1" s="13">
        <v>8</v>
      </c>
      <c r="DD1" s="13">
        <v>9</v>
      </c>
      <c r="DE1" s="13">
        <v>10</v>
      </c>
      <c r="DF1" s="13">
        <v>11</v>
      </c>
      <c r="DG1" s="13">
        <v>12</v>
      </c>
      <c r="DH1" s="13">
        <v>13</v>
      </c>
      <c r="DI1" s="13">
        <v>14</v>
      </c>
      <c r="DJ1" s="13">
        <v>15</v>
      </c>
      <c r="DK1" s="15"/>
      <c r="DL1" s="15"/>
      <c r="DM1" s="29"/>
      <c r="DO1" s="17">
        <v>1</v>
      </c>
      <c r="DP1" s="17">
        <v>2</v>
      </c>
      <c r="DQ1" s="17">
        <v>3</v>
      </c>
      <c r="DR1" s="17">
        <v>4</v>
      </c>
      <c r="DS1" s="17">
        <v>5</v>
      </c>
      <c r="DT1" s="17">
        <v>6</v>
      </c>
      <c r="DU1" s="17">
        <v>7</v>
      </c>
      <c r="DV1" s="17">
        <v>8</v>
      </c>
      <c r="DW1" s="17">
        <v>9</v>
      </c>
      <c r="DX1" s="17">
        <v>10</v>
      </c>
      <c r="DY1" s="17">
        <v>11</v>
      </c>
      <c r="DZ1" s="17">
        <v>12</v>
      </c>
      <c r="EA1" s="17">
        <v>13</v>
      </c>
      <c r="EB1" s="17">
        <v>14</v>
      </c>
      <c r="EC1" s="17">
        <v>15</v>
      </c>
      <c r="ED1" s="19"/>
      <c r="EE1" s="19"/>
      <c r="EF1" s="19"/>
    </row>
    <row r="2" spans="1:136" x14ac:dyDescent="0.25">
      <c r="A2" s="166"/>
      <c r="B2" s="166"/>
      <c r="C2" s="166"/>
      <c r="D2" s="1" t="s">
        <v>18</v>
      </c>
      <c r="E2" s="1" t="s">
        <v>19</v>
      </c>
      <c r="F2" s="1" t="s">
        <v>20</v>
      </c>
      <c r="G2" s="1" t="s">
        <v>21</v>
      </c>
      <c r="H2" s="1" t="s">
        <v>22</v>
      </c>
      <c r="I2" s="1" t="s">
        <v>23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18</v>
      </c>
      <c r="Q2" s="1" t="s">
        <v>19</v>
      </c>
      <c r="R2" s="1" t="s">
        <v>20</v>
      </c>
      <c r="S2" s="1" t="s">
        <v>21</v>
      </c>
      <c r="T2" s="1" t="s">
        <v>22</v>
      </c>
      <c r="U2" s="1" t="s">
        <v>23</v>
      </c>
      <c r="V2" s="1" t="s">
        <v>18</v>
      </c>
      <c r="W2" s="1" t="s">
        <v>19</v>
      </c>
      <c r="X2" s="1" t="s">
        <v>20</v>
      </c>
      <c r="Y2" s="1" t="s">
        <v>21</v>
      </c>
      <c r="Z2" s="1" t="s">
        <v>22</v>
      </c>
      <c r="AA2" s="1" t="s">
        <v>23</v>
      </c>
      <c r="AB2" s="1" t="s">
        <v>18</v>
      </c>
      <c r="AC2" s="1" t="s">
        <v>19</v>
      </c>
      <c r="AD2" s="1" t="s">
        <v>20</v>
      </c>
      <c r="AE2" s="1" t="s">
        <v>21</v>
      </c>
      <c r="AF2" s="1" t="s">
        <v>22</v>
      </c>
      <c r="AG2" s="1" t="s">
        <v>23</v>
      </c>
      <c r="AH2" s="1" t="s">
        <v>18</v>
      </c>
      <c r="AI2" s="1" t="s">
        <v>19</v>
      </c>
      <c r="AJ2" s="1" t="s">
        <v>20</v>
      </c>
      <c r="AK2" s="1" t="s">
        <v>21</v>
      </c>
      <c r="AL2" s="1" t="s">
        <v>22</v>
      </c>
      <c r="AM2" s="1" t="s">
        <v>23</v>
      </c>
      <c r="AN2" s="1" t="s">
        <v>18</v>
      </c>
      <c r="AO2" s="1" t="s">
        <v>19</v>
      </c>
      <c r="AP2" s="1" t="s">
        <v>20</v>
      </c>
      <c r="AQ2" s="1" t="s">
        <v>21</v>
      </c>
      <c r="AR2" s="1" t="s">
        <v>22</v>
      </c>
      <c r="AS2" s="1" t="s">
        <v>23</v>
      </c>
      <c r="AT2" s="1" t="s">
        <v>18</v>
      </c>
      <c r="AU2" s="1" t="s">
        <v>19</v>
      </c>
      <c r="AV2" s="1" t="s">
        <v>20</v>
      </c>
      <c r="AW2" s="1" t="s">
        <v>21</v>
      </c>
      <c r="AX2" s="1" t="s">
        <v>22</v>
      </c>
      <c r="AY2" s="1" t="s">
        <v>23</v>
      </c>
      <c r="AZ2" s="1" t="s">
        <v>18</v>
      </c>
      <c r="BA2" s="1" t="s">
        <v>19</v>
      </c>
      <c r="BB2" s="1" t="s">
        <v>20</v>
      </c>
      <c r="BC2" s="1" t="s">
        <v>21</v>
      </c>
      <c r="BD2" s="1" t="s">
        <v>22</v>
      </c>
      <c r="BE2" s="1" t="s">
        <v>23</v>
      </c>
      <c r="BF2" s="1" t="s">
        <v>18</v>
      </c>
      <c r="BG2" s="1" t="s">
        <v>19</v>
      </c>
      <c r="BH2" s="1" t="s">
        <v>20</v>
      </c>
      <c r="BI2" s="1" t="s">
        <v>21</v>
      </c>
      <c r="BJ2" s="1" t="s">
        <v>22</v>
      </c>
      <c r="BK2" s="1" t="s">
        <v>23</v>
      </c>
      <c r="BL2" s="1" t="s">
        <v>18</v>
      </c>
      <c r="BM2" s="1" t="s">
        <v>19</v>
      </c>
      <c r="BN2" s="1" t="s">
        <v>20</v>
      </c>
      <c r="BO2" s="1" t="s">
        <v>21</v>
      </c>
      <c r="BP2" s="1" t="s">
        <v>22</v>
      </c>
      <c r="BQ2" s="1" t="s">
        <v>23</v>
      </c>
      <c r="BR2" s="1" t="s">
        <v>18</v>
      </c>
      <c r="BS2" s="1" t="s">
        <v>19</v>
      </c>
      <c r="BT2" s="1" t="s">
        <v>20</v>
      </c>
      <c r="BU2" s="1" t="s">
        <v>21</v>
      </c>
      <c r="BV2" s="1" t="s">
        <v>22</v>
      </c>
      <c r="BW2" s="1" t="s">
        <v>23</v>
      </c>
      <c r="BX2" s="1" t="s">
        <v>18</v>
      </c>
      <c r="BY2" s="1" t="s">
        <v>19</v>
      </c>
      <c r="BZ2" s="1" t="s">
        <v>20</v>
      </c>
      <c r="CA2" s="1" t="s">
        <v>21</v>
      </c>
      <c r="CB2" s="1" t="s">
        <v>22</v>
      </c>
      <c r="CC2" s="1" t="s">
        <v>23</v>
      </c>
      <c r="CD2" s="1" t="s">
        <v>18</v>
      </c>
      <c r="CE2" s="1" t="s">
        <v>19</v>
      </c>
      <c r="CF2" s="1" t="s">
        <v>20</v>
      </c>
      <c r="CG2" s="1" t="s">
        <v>21</v>
      </c>
      <c r="CH2" s="1" t="s">
        <v>22</v>
      </c>
      <c r="CI2" s="1" t="s">
        <v>23</v>
      </c>
      <c r="CJ2" s="1" t="s">
        <v>18</v>
      </c>
      <c r="CK2" s="1" t="s">
        <v>19</v>
      </c>
      <c r="CL2" s="1" t="s">
        <v>20</v>
      </c>
      <c r="CM2" s="1" t="s">
        <v>21</v>
      </c>
      <c r="CN2" s="1" t="s">
        <v>22</v>
      </c>
      <c r="CO2" s="1" t="s">
        <v>23</v>
      </c>
      <c r="CP2" s="11" t="s">
        <v>62</v>
      </c>
      <c r="CQ2" s="10" t="s">
        <v>19</v>
      </c>
      <c r="CR2" s="10" t="s">
        <v>20</v>
      </c>
      <c r="CS2" s="10" t="s">
        <v>21</v>
      </c>
      <c r="CT2" s="10" t="s">
        <v>22</v>
      </c>
      <c r="CU2" s="10" t="s">
        <v>23</v>
      </c>
      <c r="CV2" s="12" t="str">
        <f>IF(COUNT(E3:F3),D3,"")</f>
        <v>Jual Beli</v>
      </c>
      <c r="CW2" s="12" t="str">
        <f>IF(COUNT(K3:L3),J3,"")</f>
        <v>Tata caraPinjam meminjam</v>
      </c>
      <c r="CX2" s="12" t="str">
        <f>IF(COUNT(Q3:R3),P3,"")</f>
        <v>Ketentuan barang temuan</v>
      </c>
      <c r="CY2" s="12" t="str">
        <f>IF(COUNT(W3:X3),V3,"")</f>
        <v/>
      </c>
      <c r="CZ2" s="12" t="str">
        <f>IF(COUNT(AC3:AD3),AB3,"")</f>
        <v/>
      </c>
      <c r="DA2" s="12" t="str">
        <f>IF(COUNT(AI3:AJ3),AH3,"")</f>
        <v/>
      </c>
      <c r="DB2" s="12" t="str">
        <f>IF(COUNT(AO3:AP3),AN3,"")</f>
        <v/>
      </c>
      <c r="DC2" s="12" t="str">
        <f>IF(COUNT(AU3:AV3),AT3,"")</f>
        <v/>
      </c>
      <c r="DD2" s="12" t="str">
        <f>IF(COUNT(BA3:BB3),AZ3,"")</f>
        <v/>
      </c>
      <c r="DE2" s="12" t="str">
        <f>IF(COUNT(BG3:BH3),BF3,"")</f>
        <v/>
      </c>
      <c r="DF2" s="12" t="str">
        <f>IF(COUNT(BM3:BN3),BL3,"")</f>
        <v/>
      </c>
      <c r="DG2" s="12" t="str">
        <f>IF(COUNT(BS3:BT3),BR3,"")</f>
        <v/>
      </c>
      <c r="DH2" s="12" t="str">
        <f>IF(COUNT(BY3:BZ3),BX3,"")</f>
        <v/>
      </c>
      <c r="DI2" s="12" t="str">
        <f>IF(COUNT(CE3:CF3),CD3,"")</f>
        <v/>
      </c>
      <c r="DJ2" s="12" t="str">
        <f>IF(COUNT(CK3:CL3),CJ3,"")</f>
        <v/>
      </c>
      <c r="DK2" s="16" t="s">
        <v>25</v>
      </c>
      <c r="DL2" s="16" t="s">
        <v>26</v>
      </c>
      <c r="DM2" s="30" t="s">
        <v>27</v>
      </c>
      <c r="DO2" s="18" t="str">
        <f>IF(COUNT(G3:I3),D3,"")</f>
        <v>Jual Beli</v>
      </c>
      <c r="DP2" s="18" t="str">
        <f>IF(COUNT(M3:O3),J3,"")</f>
        <v>Tata caraPinjam meminjam</v>
      </c>
      <c r="DQ2" s="18" t="str">
        <f>IF(COUNT(S3:U3),P3,"")</f>
        <v>Ketentuan barang temuan</v>
      </c>
      <c r="DR2" s="18" t="str">
        <f>IF(COUNT(Y3:AA3),V3,"")</f>
        <v/>
      </c>
      <c r="DS2" s="18" t="str">
        <f>IF(COUNT(AE3:AG3),AB3,"")</f>
        <v/>
      </c>
      <c r="DT2" s="18" t="str">
        <f>IF(COUNT(AK3:AM3),AH3,"")</f>
        <v/>
      </c>
      <c r="DU2" s="18" t="str">
        <f>IF(COUNT(AQ3:AS3),AN3,"")</f>
        <v/>
      </c>
      <c r="DV2" s="18" t="str">
        <f>IF(COUNT(AW3:AY3),AT3,"")</f>
        <v/>
      </c>
      <c r="DW2" s="18" t="str">
        <f>IF(COUNT(BC3:BE3),AZ3,"")</f>
        <v/>
      </c>
      <c r="DX2" s="18" t="str">
        <f>IF(COUNT(BI3:BK3),BF3,"")</f>
        <v/>
      </c>
      <c r="DY2" s="18" t="str">
        <f>IF(COUNT(BO3:BQ3),BL3,"")</f>
        <v/>
      </c>
      <c r="DZ2" s="18" t="str">
        <f>IF(COUNT(BU3:BW3),BR3,"")</f>
        <v/>
      </c>
      <c r="EA2" s="18" t="str">
        <f>IF(COUNT(CA3:CC3),BX3,"")</f>
        <v/>
      </c>
      <c r="EB2" s="18" t="str">
        <f>IF(COUNT(CG3:CI3),CD3,"")</f>
        <v/>
      </c>
      <c r="EC2" s="18" t="str">
        <f>IF(COUNT(CM3:CO3),CJ3,"")</f>
        <v/>
      </c>
      <c r="ED2" s="20" t="s">
        <v>25</v>
      </c>
      <c r="EE2" s="20" t="s">
        <v>26</v>
      </c>
      <c r="EF2" s="20" t="s">
        <v>27</v>
      </c>
    </row>
    <row r="3" spans="1:136" ht="31.5" x14ac:dyDescent="0.25">
      <c r="A3" s="2">
        <v>1</v>
      </c>
      <c r="B3" s="3" t="str">
        <f t="shared" ref="B3:C32" ca="1" si="0">IFERROR(INDEX(Data_Siswa,ROW(B1),COLUMN(A3)),"")</f>
        <v>AHMAD FARIZI</v>
      </c>
      <c r="C3" s="3" t="str">
        <f t="shared" ca="1" si="0"/>
        <v>0087736464</v>
      </c>
      <c r="D3" s="4" t="s">
        <v>249</v>
      </c>
      <c r="E3" s="5">
        <v>84</v>
      </c>
      <c r="F3" s="5"/>
      <c r="G3" s="5"/>
      <c r="H3" s="5">
        <v>73</v>
      </c>
      <c r="I3" s="5"/>
      <c r="J3" s="4" t="s">
        <v>250</v>
      </c>
      <c r="K3" s="5">
        <v>86</v>
      </c>
      <c r="L3" s="5"/>
      <c r="M3" s="5"/>
      <c r="N3" s="5">
        <v>85</v>
      </c>
      <c r="O3" s="5"/>
      <c r="P3" s="4" t="s">
        <v>251</v>
      </c>
      <c r="Q3" s="5">
        <v>84</v>
      </c>
      <c r="R3" s="5"/>
      <c r="S3" s="5"/>
      <c r="T3" s="5">
        <v>71</v>
      </c>
      <c r="U3" s="5"/>
      <c r="V3" s="4"/>
      <c r="W3" s="5"/>
      <c r="X3" s="5"/>
      <c r="Y3" s="5"/>
      <c r="Z3" s="5"/>
      <c r="AA3" s="5"/>
      <c r="AB3" s="4"/>
      <c r="AC3" s="5"/>
      <c r="AD3" s="5"/>
      <c r="AE3" s="5"/>
      <c r="AF3" s="5"/>
      <c r="AG3" s="5"/>
      <c r="AH3" s="4"/>
      <c r="AI3" s="5"/>
      <c r="AJ3" s="5"/>
      <c r="AK3" s="5"/>
      <c r="AL3" s="5"/>
      <c r="AM3" s="5"/>
      <c r="AN3" s="6"/>
      <c r="AO3" s="5"/>
      <c r="AP3" s="5"/>
      <c r="AQ3" s="5"/>
      <c r="AR3" s="5"/>
      <c r="AS3" s="5"/>
      <c r="AT3" s="4"/>
      <c r="AU3" s="5"/>
      <c r="AV3" s="5"/>
      <c r="AW3" s="5"/>
      <c r="AX3" s="5"/>
      <c r="AY3" s="5"/>
      <c r="AZ3" s="4"/>
      <c r="BA3" s="5"/>
      <c r="BB3" s="5"/>
      <c r="BC3" s="5"/>
      <c r="BD3" s="5"/>
      <c r="BE3" s="5"/>
      <c r="BF3" s="4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6">
        <f>IFERROR(MAX(CQ3:CR3),"")</f>
        <v>84.666666666666671</v>
      </c>
      <c r="CQ3" s="10">
        <f>IFERROR(AVERAGEIF($D$2:$CO$2,CQ$2,$D3:$CO3),"")</f>
        <v>84.666666666666671</v>
      </c>
      <c r="CR3" s="10" t="str">
        <f t="shared" ref="CR3:CU18" si="1">IFERROR(AVERAGEIF($D$2:$CO$2,CR$2,$D3:$CO3),"")</f>
        <v/>
      </c>
      <c r="CS3" s="10" t="str">
        <f t="shared" si="1"/>
        <v/>
      </c>
      <c r="CT3" s="10">
        <f t="shared" si="1"/>
        <v>76.333333333333329</v>
      </c>
      <c r="CU3" s="10" t="str">
        <f t="shared" si="1"/>
        <v/>
      </c>
      <c r="CV3" s="21">
        <f>IF(COUNT(E3:F3),MAX(E3:F3),"")</f>
        <v>84</v>
      </c>
      <c r="CW3" s="21">
        <f>IF(COUNT(K3:L3),MAX(K3:L3),"")</f>
        <v>86</v>
      </c>
      <c r="CX3" s="22">
        <f>IF(COUNT(Q3:R3),MAX(Q3:R3),"")</f>
        <v>84</v>
      </c>
      <c r="CY3" s="22" t="str">
        <f>IF(COUNT(W3:X3),MAX(W3:X3),"")</f>
        <v/>
      </c>
      <c r="CZ3" s="22" t="str">
        <f>IF(COUNT(AC3:AD3),MAX(AC3:AD3),"")</f>
        <v/>
      </c>
      <c r="DA3" s="23" t="str">
        <f>IF(COUNT(AI3:AJ3),MAX(AI3:AJ3),"")</f>
        <v/>
      </c>
      <c r="DB3" s="23" t="str">
        <f>IF(COUNT(AO3:AP3),MAX(AO3:AP3),"")</f>
        <v/>
      </c>
      <c r="DC3" s="23" t="str">
        <f>IF(COUNT(AU3:AV3),MAX(AU3:AV3),"")</f>
        <v/>
      </c>
      <c r="DD3" s="23" t="str">
        <f>IF(COUNT(BA3:BB3),MAX(BA3:BB3),"")</f>
        <v/>
      </c>
      <c r="DE3" s="23" t="str">
        <f>IF(COUNT(BG3:BH3),MAX(BG3:BH3),"")</f>
        <v/>
      </c>
      <c r="DF3" s="23" t="str">
        <f>IF(COUNT(BM3:BN3),MAX(BM3:BN3),"")</f>
        <v/>
      </c>
      <c r="DG3" s="23" t="str">
        <f>IF(COUNT(BS3:BT3),MAX(BS3:BT3),"")</f>
        <v/>
      </c>
      <c r="DH3" s="23" t="str">
        <f>IF(COUNT(BY3:BZ3),MAX(BY3:BZ3),"")</f>
        <v/>
      </c>
      <c r="DI3" s="23" t="str">
        <f>IF(COUNT(CE3:CF3),MAX(CE3:CF3),"")</f>
        <v/>
      </c>
      <c r="DJ3" s="23" t="str">
        <f>IF(COUNT(CK3:CL3),MAX(CK3:CL3),"")</f>
        <v/>
      </c>
      <c r="DK3" s="23" t="str">
        <f>IFERROR(INDEX($CV$2:$DJ$2,,MATCH(MAX($CV3:$DJ3),$CV3:$DJ3,0)),"")</f>
        <v>Tata caraPinjam meminjam</v>
      </c>
      <c r="DL3" s="23" t="str">
        <f>IFERROR(INDEX($CV$2:$DJ$2,,MATCH(MIN($CV3:$DJ3),$CV3:$DJ3,0)),"")</f>
        <v>Jual Beli</v>
      </c>
      <c r="DM3" s="31" t="str">
        <f>IF(DK3="","",LOOKUP(MAX($CV3:$DJ3),KKM!$C$11:$C$14,KKM!$E$11:$E$14)&amp;" "&amp;FK!DK3&amp;"; "&amp;LOOKUP(MIN(FK!CV3:DJ3),KKM!$C$11:$C$14,KKM!$E$11:$E$14)&amp;" "&amp;FK!DL3)</f>
        <v>Memiliki kemampuan yang baik dalam  Tata caraPinjam meminjam; Memiliki kemampuan yang baik dalam  Jual Beli</v>
      </c>
      <c r="DO3" s="9">
        <f>IF(COUNT(G3:I3),AVERAGE(G3:I3),"")</f>
        <v>73</v>
      </c>
      <c r="DP3" s="9">
        <f>IF(DP$2="","",AVERAGE(M3:O3))</f>
        <v>85</v>
      </c>
      <c r="DQ3" s="9">
        <f>IF(DQ$2="","",AVERAGE(S3:U3))</f>
        <v>71</v>
      </c>
      <c r="DR3" s="9" t="str">
        <f>IF(DR$2="","",AVERAGE(Y3:AA3))</f>
        <v/>
      </c>
      <c r="DS3" s="9" t="str">
        <f>IF(DS$2="","",AVERAGE(AE3:AG3))</f>
        <v/>
      </c>
      <c r="DT3" s="9" t="str">
        <f>IF(DT$2="","",IFERROR(AVERAGE(AK3:AM3),""))</f>
        <v/>
      </c>
      <c r="DU3" s="9" t="str">
        <f>IF(DU$2="","",IFERROR(AVERAGE(AQ3:AS3),""))</f>
        <v/>
      </c>
      <c r="DV3" s="9" t="str">
        <f>IF(DV$2="","",IFERROR(AVERAGE(AW3:AY3),""))</f>
        <v/>
      </c>
      <c r="DW3" s="9" t="str">
        <f>IFERROR(AVERAGE(BC3:BE3),"")</f>
        <v/>
      </c>
      <c r="DX3" s="9" t="str">
        <f>IFERROR(AVERAGE(BI3:BK3),"")</f>
        <v/>
      </c>
      <c r="DY3" s="9" t="str">
        <f>IFERROR(AVERAGE(BO3:BQ3),"")</f>
        <v/>
      </c>
      <c r="DZ3" s="9" t="str">
        <f>IFERROR(AVERAGE(BU3:BW3),"")</f>
        <v/>
      </c>
      <c r="EA3" s="9" t="str">
        <f>IFERROR(AVERAGE(CA3:CC3),"")</f>
        <v/>
      </c>
      <c r="EB3" s="9" t="str">
        <f>IFERROR(AVERAGE(CG3:CI3),"")</f>
        <v/>
      </c>
      <c r="EC3" s="9" t="str">
        <f>IFERROR(AVERAGE(CM3:CO3),"")</f>
        <v/>
      </c>
      <c r="ED3" s="9" t="str">
        <f>IFERROR(INDEX($DO$2:$EC$2,,MATCH(MAX($DO3:$EC3),$DO3:$EC3,0)),"")</f>
        <v>Tata caraPinjam meminjam</v>
      </c>
      <c r="EE3" s="9" t="str">
        <f>IFERROR(INDEX($DO$2:$EC$2,,MATCH(MIN($DO3:$EC3),$DO3:$EC3,0)),"")</f>
        <v>Ketentuan barang temuan</v>
      </c>
      <c r="EF3" s="31" t="str">
        <f>IFERROR(LOOKUP(MAX($DO3:$EC3),KKM!$C$11:$C$14,KKM!$F$11:$F$14),"")&amp;FK!ED3&amp;"; "&amp;IFERROR(LOOKUP(MIN($DO3:$EC3),KKM!$C$11:$C$14,KKM!$F$11:$F$14),"")&amp;FK!EE3</f>
        <v>Terampil dalam Tata caraPinjam meminjam; Cukup terampil dalam Ketentuan barang temuan</v>
      </c>
    </row>
    <row r="4" spans="1:136" ht="31.5" x14ac:dyDescent="0.25">
      <c r="A4" s="2">
        <v>2</v>
      </c>
      <c r="B4" s="3" t="str">
        <f t="shared" ca="1" si="0"/>
        <v>ALI BIKRIH</v>
      </c>
      <c r="C4" s="3" t="str">
        <f t="shared" ca="1" si="0"/>
        <v>0096718446</v>
      </c>
      <c r="D4" s="4" t="s">
        <v>249</v>
      </c>
      <c r="E4" s="5" t="s">
        <v>242</v>
      </c>
      <c r="F4" s="5"/>
      <c r="G4" s="5"/>
      <c r="H4" s="5">
        <v>86</v>
      </c>
      <c r="I4" s="5"/>
      <c r="J4" s="4" t="s">
        <v>250</v>
      </c>
      <c r="K4" s="5">
        <v>75</v>
      </c>
      <c r="L4" s="5"/>
      <c r="M4" s="5"/>
      <c r="N4" s="5">
        <v>80</v>
      </c>
      <c r="O4" s="5"/>
      <c r="P4" s="4" t="s">
        <v>251</v>
      </c>
      <c r="Q4" s="5">
        <v>82</v>
      </c>
      <c r="R4" s="5"/>
      <c r="S4" s="5"/>
      <c r="T4" s="5">
        <v>86</v>
      </c>
      <c r="U4" s="5"/>
      <c r="V4" s="4"/>
      <c r="W4" s="5"/>
      <c r="X4" s="5"/>
      <c r="Y4" s="5"/>
      <c r="Z4" s="5"/>
      <c r="AA4" s="5"/>
      <c r="AB4" s="4"/>
      <c r="AC4" s="5"/>
      <c r="AD4" s="5"/>
      <c r="AE4" s="5"/>
      <c r="AF4" s="5"/>
      <c r="AG4" s="5"/>
      <c r="AH4" s="4"/>
      <c r="AI4" s="5"/>
      <c r="AJ4" s="5"/>
      <c r="AK4" s="5"/>
      <c r="AL4" s="5"/>
      <c r="AM4" s="5"/>
      <c r="AN4" s="6"/>
      <c r="AO4" s="5"/>
      <c r="AP4" s="5"/>
      <c r="AQ4" s="5"/>
      <c r="AR4" s="5"/>
      <c r="AS4" s="5"/>
      <c r="AT4" s="4"/>
      <c r="AU4" s="5"/>
      <c r="AV4" s="5"/>
      <c r="AW4" s="5"/>
      <c r="AX4" s="5"/>
      <c r="AY4" s="5"/>
      <c r="AZ4" s="4"/>
      <c r="BA4" s="5"/>
      <c r="BB4" s="5"/>
      <c r="BC4" s="5"/>
      <c r="BD4" s="5"/>
      <c r="BE4" s="5"/>
      <c r="BF4" s="4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6">
        <f t="shared" ref="CP4:CP32" si="2">IFERROR(MAX(CQ4:CR4),"")</f>
        <v>78.5</v>
      </c>
      <c r="CQ4" s="10">
        <f t="shared" ref="CQ4:CU26" si="3">IFERROR(AVERAGEIF($D$2:$CO$2,CQ$2,$D4:$CO4),"")</f>
        <v>78.5</v>
      </c>
      <c r="CR4" s="10" t="str">
        <f t="shared" si="1"/>
        <v/>
      </c>
      <c r="CS4" s="10" t="str">
        <f t="shared" si="1"/>
        <v/>
      </c>
      <c r="CT4" s="10">
        <f t="shared" si="1"/>
        <v>84</v>
      </c>
      <c r="CU4" s="10" t="str">
        <f t="shared" si="1"/>
        <v/>
      </c>
      <c r="CV4" s="21" t="str">
        <f t="shared" ref="CV4:CV32" si="4">IF(COUNT(E4:F4),MAX(E4:F4),"")</f>
        <v/>
      </c>
      <c r="CW4" s="21">
        <f t="shared" ref="CW4:CW32" si="5">IF(COUNT(K4:L4),MAX(K4:L4),"")</f>
        <v>75</v>
      </c>
      <c r="CX4" s="22">
        <f t="shared" ref="CX4:CX32" si="6">IF(COUNT(Q4:R4),MAX(Q4:R4),"")</f>
        <v>82</v>
      </c>
      <c r="CY4" s="22" t="str">
        <f t="shared" ref="CY4:CY32" si="7">IF(COUNT(W4:X4),MAX(W4:X4),"")</f>
        <v/>
      </c>
      <c r="CZ4" s="22" t="str">
        <f t="shared" ref="CZ4:CZ32" si="8">IF(COUNT(AC4:AD4),MAX(AC4:AD4),"")</f>
        <v/>
      </c>
      <c r="DA4" s="23" t="str">
        <f t="shared" ref="DA4:DA32" si="9">IF(COUNT(AI4:AJ4),MAX(AI4:AJ4),"")</f>
        <v/>
      </c>
      <c r="DB4" s="23" t="str">
        <f t="shared" ref="DB4:DB32" si="10">IF(COUNT(AO4:AP4),MAX(AO4:AP4),"")</f>
        <v/>
      </c>
      <c r="DC4" s="23" t="str">
        <f t="shared" ref="DC4:DC32" si="11">IF(COUNT(AU4:AV4),MAX(AU4:AV4),"")</f>
        <v/>
      </c>
      <c r="DD4" s="23" t="str">
        <f t="shared" ref="DD4:DD32" si="12">IF(COUNT(BA4:BB4),MAX(BA4:BB4),"")</f>
        <v/>
      </c>
      <c r="DE4" s="23" t="str">
        <f t="shared" ref="DE4:DE32" si="13">IF(COUNT(BG4:BH4),MAX(BG4:BH4),"")</f>
        <v/>
      </c>
      <c r="DF4" s="23" t="str">
        <f t="shared" ref="DF4:DF32" si="14">IF(COUNT(BM4:BN4),MAX(BM4:BN4),"")</f>
        <v/>
      </c>
      <c r="DG4" s="23" t="str">
        <f t="shared" ref="DG4:DG32" si="15">IF(COUNT(BS4:BT4),MAX(BS4:BT4),"")</f>
        <v/>
      </c>
      <c r="DH4" s="23" t="str">
        <f t="shared" ref="DH4:DH32" si="16">IF(COUNT(BY4:BZ4),MAX(BY4:BZ4),"")</f>
        <v/>
      </c>
      <c r="DI4" s="23" t="str">
        <f t="shared" ref="DI4:DI32" si="17">IF(COUNT(CE4:CF4),MAX(CE4:CF4),"")</f>
        <v/>
      </c>
      <c r="DJ4" s="23" t="str">
        <f t="shared" ref="DJ4:DJ32" si="18">IF(COUNT(CK4:CL4),MAX(CK4:CL4),"")</f>
        <v/>
      </c>
      <c r="DK4" s="23" t="str">
        <f t="shared" ref="DK4:DK32" si="19">IFERROR(INDEX($CV$2:$DJ$2,,MATCH(MAX($CV4:$DJ4),$CV4:$DJ4,0)),"")</f>
        <v>Ketentuan barang temuan</v>
      </c>
      <c r="DL4" s="23" t="str">
        <f t="shared" ref="DL4:DL32" si="20">IFERROR(INDEX($CV$2:$DJ$2,,MATCH(MIN($CV4:$DJ4),$CV4:$DJ4,0)),"")</f>
        <v>Tata caraPinjam meminjam</v>
      </c>
      <c r="DM4" s="31" t="str">
        <f>IF(DK4="","",LOOKUP(MAX($CV4:$DJ4),KKM!$C$11:$C$14,KKM!$E$11:$E$14)&amp;" "&amp;FK!DK4&amp;"; "&amp;LOOKUP(MIN(FK!CV4:DJ4),KKM!$C$11:$C$14,KKM!$E$11:$E$14)&amp;" "&amp;FK!DL4)</f>
        <v>Memiliki kemampuan yang baik dalam  Ketentuan barang temuan; Memiliki kemampuan yang cukup baik dalam  Tata caraPinjam meminjam</v>
      </c>
      <c r="DO4" s="9">
        <f t="shared" ref="DO4:DO32" si="21">IF(COUNT(G4:I4),AVERAGE(G4:I4),"")</f>
        <v>86</v>
      </c>
      <c r="DP4" s="9">
        <f t="shared" ref="DP4:DP32" si="22">IF(DP$2="","",AVERAGE(M4:O4))</f>
        <v>80</v>
      </c>
      <c r="DQ4" s="9">
        <f t="shared" ref="DQ4:DQ32" si="23">IF(DQ$2="","",AVERAGE(S4:U4))</f>
        <v>86</v>
      </c>
      <c r="DR4" s="9" t="str">
        <f t="shared" ref="DR4:DR32" si="24">IF(DR$2="","",AVERAGE(Y4:AA4))</f>
        <v/>
      </c>
      <c r="DS4" s="9" t="str">
        <f t="shared" ref="DS4:DS32" si="25">IF(DS$2="","",AVERAGE(AE4:AG4))</f>
        <v/>
      </c>
      <c r="DT4" s="9" t="str">
        <f t="shared" ref="DT4:DT32" si="26">IF(DT$2="","",IFERROR(AVERAGE(AK4:AM4),""))</f>
        <v/>
      </c>
      <c r="DU4" s="9" t="str">
        <f t="shared" ref="DU4:DU32" si="27">IF(DU$2="","",IFERROR(AVERAGE(AQ4:AS4),""))</f>
        <v/>
      </c>
      <c r="DV4" s="9" t="str">
        <f t="shared" ref="DV4:DV32" si="28">IF(DV$2="","",IFERROR(AVERAGE(AW4:AY4),""))</f>
        <v/>
      </c>
      <c r="DW4" s="9" t="str">
        <f t="shared" ref="DW4:DW32" si="29">IFERROR(AVERAGE(BC4:BE4),"")</f>
        <v/>
      </c>
      <c r="DX4" s="9" t="str">
        <f t="shared" ref="DX4:DX32" si="30">IFERROR(AVERAGE(BI4:BK4),"")</f>
        <v/>
      </c>
      <c r="DY4" s="9" t="str">
        <f t="shared" ref="DY4:DY32" si="31">IFERROR(AVERAGE(BO4:BQ4),"")</f>
        <v/>
      </c>
      <c r="DZ4" s="9" t="str">
        <f t="shared" ref="DZ4:DZ32" si="32">IFERROR(AVERAGE(BU4:BW4),"")</f>
        <v/>
      </c>
      <c r="EA4" s="9" t="str">
        <f t="shared" ref="EA4:EA32" si="33">IFERROR(AVERAGE(CA4:CC4),"")</f>
        <v/>
      </c>
      <c r="EB4" s="9" t="str">
        <f t="shared" ref="EB4:EB32" si="34">IFERROR(AVERAGE(CG4:CI4),"")</f>
        <v/>
      </c>
      <c r="EC4" s="9" t="str">
        <f t="shared" ref="EC4:EC32" si="35">IFERROR(AVERAGE(CM4:CO4),"")</f>
        <v/>
      </c>
      <c r="ED4" s="9" t="str">
        <f t="shared" ref="ED4:ED32" si="36">IFERROR(INDEX($DO$2:$EC$2,,MATCH(MAX($DO4:$EC4),$DO4:$EC4,0)),"")</f>
        <v>Jual Beli</v>
      </c>
      <c r="EE4" s="9" t="str">
        <f t="shared" ref="EE4:EE32" si="37">IFERROR(INDEX($DO$2:$EC$2,,MATCH(MIN($DO4:$EC4),$DO4:$EC4,0)),"")</f>
        <v>Tata caraPinjam meminjam</v>
      </c>
      <c r="EF4" s="31" t="str">
        <f>IFERROR(LOOKUP(MAX($DO4:$EC4),KKM!$C$11:$C$14,KKM!$F$11:$F$14),"")&amp;FK!ED4&amp;"; "&amp;IFERROR(LOOKUP(MIN($DO4:$EC4),KKM!$C$11:$C$14,KKM!$F$11:$F$14),"")&amp;FK!EE4</f>
        <v>Terampil dalam Jual Beli; Terampil dalam Tata caraPinjam meminjam</v>
      </c>
    </row>
    <row r="5" spans="1:136" ht="31.5" x14ac:dyDescent="0.25">
      <c r="A5" s="2">
        <v>3</v>
      </c>
      <c r="B5" s="3" t="str">
        <f t="shared" ca="1" si="0"/>
        <v>ANIES KALEELA</v>
      </c>
      <c r="C5" s="3" t="str">
        <f t="shared" ca="1" si="0"/>
        <v>0084872709</v>
      </c>
      <c r="D5" s="4" t="s">
        <v>249</v>
      </c>
      <c r="E5" s="5" t="s">
        <v>240</v>
      </c>
      <c r="F5" s="5"/>
      <c r="G5" s="5"/>
      <c r="H5" s="5">
        <v>88</v>
      </c>
      <c r="I5" s="5"/>
      <c r="J5" s="4" t="s">
        <v>250</v>
      </c>
      <c r="K5" s="5">
        <v>80</v>
      </c>
      <c r="L5" s="5"/>
      <c r="M5" s="5"/>
      <c r="N5" s="5">
        <v>82</v>
      </c>
      <c r="O5" s="5"/>
      <c r="P5" s="4" t="s">
        <v>251</v>
      </c>
      <c r="Q5" s="5">
        <v>82</v>
      </c>
      <c r="R5" s="5"/>
      <c r="S5" s="5"/>
      <c r="T5" s="5">
        <v>71</v>
      </c>
      <c r="U5" s="5"/>
      <c r="V5" s="4"/>
      <c r="W5" s="5"/>
      <c r="X5" s="5"/>
      <c r="Y5" s="5"/>
      <c r="Z5" s="5"/>
      <c r="AA5" s="5"/>
      <c r="AB5" s="4"/>
      <c r="AC5" s="5"/>
      <c r="AD5" s="5"/>
      <c r="AE5" s="5"/>
      <c r="AF5" s="5"/>
      <c r="AG5" s="5"/>
      <c r="AH5" s="4"/>
      <c r="AI5" s="5"/>
      <c r="AJ5" s="5"/>
      <c r="AK5" s="5"/>
      <c r="AL5" s="5"/>
      <c r="AM5" s="5"/>
      <c r="AN5" s="6"/>
      <c r="AO5" s="5"/>
      <c r="AP5" s="5"/>
      <c r="AQ5" s="5"/>
      <c r="AR5" s="5"/>
      <c r="AS5" s="5"/>
      <c r="AT5" s="4"/>
      <c r="AU5" s="5"/>
      <c r="AV5" s="5"/>
      <c r="AW5" s="5"/>
      <c r="AX5" s="5"/>
      <c r="AY5" s="5"/>
      <c r="AZ5" s="4"/>
      <c r="BA5" s="5"/>
      <c r="BB5" s="5"/>
      <c r="BC5" s="5"/>
      <c r="BD5" s="5"/>
      <c r="BE5" s="5"/>
      <c r="BF5" s="4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6">
        <f t="shared" si="2"/>
        <v>81</v>
      </c>
      <c r="CQ5" s="10">
        <f t="shared" si="3"/>
        <v>81</v>
      </c>
      <c r="CR5" s="10" t="str">
        <f t="shared" si="1"/>
        <v/>
      </c>
      <c r="CS5" s="10" t="str">
        <f t="shared" si="1"/>
        <v/>
      </c>
      <c r="CT5" s="10">
        <f t="shared" si="1"/>
        <v>80.333333333333329</v>
      </c>
      <c r="CU5" s="10" t="str">
        <f t="shared" si="1"/>
        <v/>
      </c>
      <c r="CV5" s="21" t="str">
        <f t="shared" si="4"/>
        <v/>
      </c>
      <c r="CW5" s="21">
        <f t="shared" si="5"/>
        <v>80</v>
      </c>
      <c r="CX5" s="22">
        <f t="shared" si="6"/>
        <v>82</v>
      </c>
      <c r="CY5" s="22" t="str">
        <f t="shared" si="7"/>
        <v/>
      </c>
      <c r="CZ5" s="22" t="str">
        <f t="shared" si="8"/>
        <v/>
      </c>
      <c r="DA5" s="23" t="str">
        <f t="shared" si="9"/>
        <v/>
      </c>
      <c r="DB5" s="23" t="str">
        <f t="shared" si="10"/>
        <v/>
      </c>
      <c r="DC5" s="23" t="str">
        <f t="shared" si="11"/>
        <v/>
      </c>
      <c r="DD5" s="23" t="str">
        <f t="shared" si="12"/>
        <v/>
      </c>
      <c r="DE5" s="23" t="str">
        <f t="shared" si="13"/>
        <v/>
      </c>
      <c r="DF5" s="23" t="str">
        <f t="shared" si="14"/>
        <v/>
      </c>
      <c r="DG5" s="23" t="str">
        <f t="shared" si="15"/>
        <v/>
      </c>
      <c r="DH5" s="23" t="str">
        <f t="shared" si="16"/>
        <v/>
      </c>
      <c r="DI5" s="23" t="str">
        <f t="shared" si="17"/>
        <v/>
      </c>
      <c r="DJ5" s="23" t="str">
        <f t="shared" si="18"/>
        <v/>
      </c>
      <c r="DK5" s="23" t="str">
        <f t="shared" si="19"/>
        <v>Ketentuan barang temuan</v>
      </c>
      <c r="DL5" s="23" t="str">
        <f t="shared" si="20"/>
        <v>Tata caraPinjam meminjam</v>
      </c>
      <c r="DM5" s="31" t="str">
        <f>IF(DK5="","",LOOKUP(MAX($CV5:$DJ5),KKM!$C$11:$C$14,KKM!$E$11:$E$14)&amp;" "&amp;FK!DK5&amp;"; "&amp;LOOKUP(MIN(FK!CV5:DJ5),KKM!$C$11:$C$14,KKM!$E$11:$E$14)&amp;" "&amp;FK!DL5)</f>
        <v>Memiliki kemampuan yang baik dalam  Ketentuan barang temuan; Memiliki kemampuan yang baik dalam  Tata caraPinjam meminjam</v>
      </c>
      <c r="DO5" s="9">
        <f t="shared" si="21"/>
        <v>88</v>
      </c>
      <c r="DP5" s="9">
        <f t="shared" si="22"/>
        <v>82</v>
      </c>
      <c r="DQ5" s="9">
        <f t="shared" si="23"/>
        <v>71</v>
      </c>
      <c r="DR5" s="9" t="str">
        <f t="shared" si="24"/>
        <v/>
      </c>
      <c r="DS5" s="9" t="str">
        <f t="shared" si="25"/>
        <v/>
      </c>
      <c r="DT5" s="9" t="str">
        <f t="shared" si="26"/>
        <v/>
      </c>
      <c r="DU5" s="9" t="str">
        <f t="shared" si="27"/>
        <v/>
      </c>
      <c r="DV5" s="9" t="str">
        <f t="shared" si="28"/>
        <v/>
      </c>
      <c r="DW5" s="9" t="str">
        <f t="shared" si="29"/>
        <v/>
      </c>
      <c r="DX5" s="9" t="str">
        <f t="shared" si="30"/>
        <v/>
      </c>
      <c r="DY5" s="9" t="str">
        <f t="shared" si="31"/>
        <v/>
      </c>
      <c r="DZ5" s="9" t="str">
        <f t="shared" si="32"/>
        <v/>
      </c>
      <c r="EA5" s="9" t="str">
        <f t="shared" si="33"/>
        <v/>
      </c>
      <c r="EB5" s="9" t="str">
        <f t="shared" si="34"/>
        <v/>
      </c>
      <c r="EC5" s="9" t="str">
        <f t="shared" si="35"/>
        <v/>
      </c>
      <c r="ED5" s="9" t="str">
        <f t="shared" si="36"/>
        <v>Jual Beli</v>
      </c>
      <c r="EE5" s="9" t="str">
        <f t="shared" si="37"/>
        <v>Ketentuan barang temuan</v>
      </c>
      <c r="EF5" s="31" t="str">
        <f>IFERROR(LOOKUP(MAX($DO5:$EC5),KKM!$C$11:$C$14,KKM!$F$11:$F$14),"")&amp;FK!ED5&amp;"; "&amp;IFERROR(LOOKUP(MIN($DO5:$EC5),KKM!$C$11:$C$14,KKM!$F$11:$F$14),"")&amp;FK!EE5</f>
        <v>Terampil dalam Jual Beli; Cukup terampil dalam Ketentuan barang temuan</v>
      </c>
    </row>
    <row r="6" spans="1:136" ht="31.5" x14ac:dyDescent="0.25">
      <c r="A6" s="2">
        <v>4</v>
      </c>
      <c r="B6" s="3" t="str">
        <f t="shared" ca="1" si="0"/>
        <v>DEDI</v>
      </c>
      <c r="C6" s="3" t="str">
        <f t="shared" ca="1" si="0"/>
        <v>0077915208</v>
      </c>
      <c r="D6" s="4" t="s">
        <v>249</v>
      </c>
      <c r="E6" s="5" t="s">
        <v>252</v>
      </c>
      <c r="F6" s="5"/>
      <c r="G6" s="5"/>
      <c r="H6" s="5">
        <v>90</v>
      </c>
      <c r="I6" s="5"/>
      <c r="J6" s="4" t="s">
        <v>250</v>
      </c>
      <c r="K6" s="5">
        <v>84</v>
      </c>
      <c r="L6" s="5"/>
      <c r="M6" s="5"/>
      <c r="N6" s="5">
        <v>88</v>
      </c>
      <c r="O6" s="5"/>
      <c r="P6" s="4" t="s">
        <v>251</v>
      </c>
      <c r="Q6" s="5">
        <v>86</v>
      </c>
      <c r="R6" s="5"/>
      <c r="S6" s="5"/>
      <c r="T6" s="5">
        <v>73</v>
      </c>
      <c r="U6" s="5"/>
      <c r="V6" s="4"/>
      <c r="W6" s="5"/>
      <c r="X6" s="5"/>
      <c r="Y6" s="5"/>
      <c r="Z6" s="5"/>
      <c r="AA6" s="5"/>
      <c r="AB6" s="4"/>
      <c r="AC6" s="5"/>
      <c r="AD6" s="5"/>
      <c r="AE6" s="5"/>
      <c r="AF6" s="5"/>
      <c r="AG6" s="5"/>
      <c r="AH6" s="4"/>
      <c r="AI6" s="5"/>
      <c r="AJ6" s="5"/>
      <c r="AK6" s="5"/>
      <c r="AL6" s="5"/>
      <c r="AM6" s="5"/>
      <c r="AN6" s="6"/>
      <c r="AO6" s="5"/>
      <c r="AP6" s="5"/>
      <c r="AQ6" s="5"/>
      <c r="AR6" s="5"/>
      <c r="AS6" s="5"/>
      <c r="AT6" s="4"/>
      <c r="AU6" s="5"/>
      <c r="AV6" s="5"/>
      <c r="AW6" s="5"/>
      <c r="AX6" s="5"/>
      <c r="AY6" s="5"/>
      <c r="AZ6" s="4"/>
      <c r="BA6" s="5"/>
      <c r="BB6" s="5"/>
      <c r="BC6" s="5"/>
      <c r="BD6" s="5"/>
      <c r="BE6" s="5"/>
      <c r="BF6" s="4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6">
        <f t="shared" si="2"/>
        <v>85</v>
      </c>
      <c r="CQ6" s="10">
        <f t="shared" si="3"/>
        <v>85</v>
      </c>
      <c r="CR6" s="10" t="str">
        <f t="shared" si="1"/>
        <v/>
      </c>
      <c r="CS6" s="10" t="str">
        <f t="shared" si="1"/>
        <v/>
      </c>
      <c r="CT6" s="10">
        <f t="shared" si="1"/>
        <v>83.666666666666671</v>
      </c>
      <c r="CU6" s="10" t="str">
        <f t="shared" si="1"/>
        <v/>
      </c>
      <c r="CV6" s="21" t="str">
        <f t="shared" si="4"/>
        <v/>
      </c>
      <c r="CW6" s="21">
        <f t="shared" si="5"/>
        <v>84</v>
      </c>
      <c r="CX6" s="22">
        <f t="shared" si="6"/>
        <v>86</v>
      </c>
      <c r="CY6" s="22" t="str">
        <f t="shared" si="7"/>
        <v/>
      </c>
      <c r="CZ6" s="22" t="str">
        <f t="shared" si="8"/>
        <v/>
      </c>
      <c r="DA6" s="23" t="str">
        <f t="shared" si="9"/>
        <v/>
      </c>
      <c r="DB6" s="23" t="str">
        <f t="shared" si="10"/>
        <v/>
      </c>
      <c r="DC6" s="23" t="str">
        <f t="shared" si="11"/>
        <v/>
      </c>
      <c r="DD6" s="23" t="str">
        <f t="shared" si="12"/>
        <v/>
      </c>
      <c r="DE6" s="23" t="str">
        <f t="shared" si="13"/>
        <v/>
      </c>
      <c r="DF6" s="23" t="str">
        <f t="shared" si="14"/>
        <v/>
      </c>
      <c r="DG6" s="23" t="str">
        <f t="shared" si="15"/>
        <v/>
      </c>
      <c r="DH6" s="23" t="str">
        <f t="shared" si="16"/>
        <v/>
      </c>
      <c r="DI6" s="23" t="str">
        <f t="shared" si="17"/>
        <v/>
      </c>
      <c r="DJ6" s="23" t="str">
        <f t="shared" si="18"/>
        <v/>
      </c>
      <c r="DK6" s="23" t="str">
        <f t="shared" si="19"/>
        <v>Ketentuan barang temuan</v>
      </c>
      <c r="DL6" s="23" t="str">
        <f t="shared" si="20"/>
        <v>Tata caraPinjam meminjam</v>
      </c>
      <c r="DM6" s="31" t="str">
        <f>IF(DK6="","",LOOKUP(MAX($CV6:$DJ6),KKM!$C$11:$C$14,KKM!$E$11:$E$14)&amp;" "&amp;FK!DK6&amp;"; "&amp;LOOKUP(MIN(FK!CV6:DJ6),KKM!$C$11:$C$14,KKM!$E$11:$E$14)&amp;" "&amp;FK!DL6)</f>
        <v>Memiliki kemampuan yang baik dalam  Ketentuan barang temuan; Memiliki kemampuan yang baik dalam  Tata caraPinjam meminjam</v>
      </c>
      <c r="DO6" s="9">
        <f t="shared" si="21"/>
        <v>90</v>
      </c>
      <c r="DP6" s="9">
        <f t="shared" si="22"/>
        <v>88</v>
      </c>
      <c r="DQ6" s="9">
        <f t="shared" si="23"/>
        <v>73</v>
      </c>
      <c r="DR6" s="9" t="str">
        <f t="shared" si="24"/>
        <v/>
      </c>
      <c r="DS6" s="9" t="str">
        <f t="shared" si="25"/>
        <v/>
      </c>
      <c r="DT6" s="9" t="str">
        <f t="shared" si="26"/>
        <v/>
      </c>
      <c r="DU6" s="9" t="str">
        <f t="shared" si="27"/>
        <v/>
      </c>
      <c r="DV6" s="9" t="str">
        <f t="shared" si="28"/>
        <v/>
      </c>
      <c r="DW6" s="9" t="str">
        <f t="shared" si="29"/>
        <v/>
      </c>
      <c r="DX6" s="9" t="str">
        <f t="shared" si="30"/>
        <v/>
      </c>
      <c r="DY6" s="9" t="str">
        <f t="shared" si="31"/>
        <v/>
      </c>
      <c r="DZ6" s="9" t="str">
        <f t="shared" si="32"/>
        <v/>
      </c>
      <c r="EA6" s="9" t="str">
        <f t="shared" si="33"/>
        <v/>
      </c>
      <c r="EB6" s="9" t="str">
        <f t="shared" si="34"/>
        <v/>
      </c>
      <c r="EC6" s="9" t="str">
        <f t="shared" si="35"/>
        <v/>
      </c>
      <c r="ED6" s="9" t="str">
        <f t="shared" si="36"/>
        <v>Jual Beli</v>
      </c>
      <c r="EE6" s="9" t="str">
        <f t="shared" si="37"/>
        <v>Ketentuan barang temuan</v>
      </c>
      <c r="EF6" s="31" t="str">
        <f>IFERROR(LOOKUP(MAX($DO6:$EC6),KKM!$C$11:$C$14,KKM!$F$11:$F$14),"")&amp;FK!ED6&amp;"; "&amp;IFERROR(LOOKUP(MIN($DO6:$EC6),KKM!$C$11:$C$14,KKM!$F$11:$F$14),"")&amp;FK!EE6</f>
        <v>Sangat terampil dalam Jual Beli; Cukup terampil dalam Ketentuan barang temuan</v>
      </c>
    </row>
    <row r="7" spans="1:136" ht="31.5" x14ac:dyDescent="0.25">
      <c r="A7" s="2">
        <v>5</v>
      </c>
      <c r="B7" s="3" t="str">
        <f t="shared" ca="1" si="0"/>
        <v>DESWITA MAHARANI</v>
      </c>
      <c r="C7" s="3" t="str">
        <f t="shared" ca="1" si="0"/>
        <v>0093819661</v>
      </c>
      <c r="D7" s="4" t="s">
        <v>249</v>
      </c>
      <c r="E7" s="5">
        <v>84</v>
      </c>
      <c r="F7" s="5"/>
      <c r="G7" s="5"/>
      <c r="H7" s="5">
        <v>80</v>
      </c>
      <c r="I7" s="5"/>
      <c r="J7" s="4" t="s">
        <v>250</v>
      </c>
      <c r="K7" s="5">
        <v>82</v>
      </c>
      <c r="L7" s="5"/>
      <c r="M7" s="5"/>
      <c r="N7" s="5">
        <v>84</v>
      </c>
      <c r="O7" s="5"/>
      <c r="P7" s="4" t="s">
        <v>251</v>
      </c>
      <c r="Q7" s="5">
        <v>75</v>
      </c>
      <c r="R7" s="5"/>
      <c r="S7" s="5"/>
      <c r="T7" s="5">
        <v>91</v>
      </c>
      <c r="U7" s="5"/>
      <c r="V7" s="4"/>
      <c r="W7" s="5"/>
      <c r="X7" s="5"/>
      <c r="Y7" s="5"/>
      <c r="Z7" s="5"/>
      <c r="AA7" s="5"/>
      <c r="AB7" s="4"/>
      <c r="AC7" s="5"/>
      <c r="AD7" s="5"/>
      <c r="AE7" s="5"/>
      <c r="AF7" s="5"/>
      <c r="AG7" s="5"/>
      <c r="AH7" s="4"/>
      <c r="AI7" s="5"/>
      <c r="AJ7" s="5"/>
      <c r="AK7" s="5"/>
      <c r="AL7" s="5"/>
      <c r="AM7" s="5"/>
      <c r="AN7" s="6"/>
      <c r="AO7" s="5"/>
      <c r="AP7" s="5"/>
      <c r="AQ7" s="5"/>
      <c r="AR7" s="5"/>
      <c r="AS7" s="5"/>
      <c r="AT7" s="4"/>
      <c r="AU7" s="5"/>
      <c r="AV7" s="5"/>
      <c r="AW7" s="5"/>
      <c r="AX7" s="5"/>
      <c r="AY7" s="5"/>
      <c r="AZ7" s="4"/>
      <c r="BA7" s="5"/>
      <c r="BB7" s="5"/>
      <c r="BC7" s="5"/>
      <c r="BD7" s="5"/>
      <c r="BE7" s="5"/>
      <c r="BF7" s="4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6">
        <f t="shared" si="2"/>
        <v>80.333333333333329</v>
      </c>
      <c r="CQ7" s="10">
        <f t="shared" si="3"/>
        <v>80.333333333333329</v>
      </c>
      <c r="CR7" s="10" t="str">
        <f t="shared" si="1"/>
        <v/>
      </c>
      <c r="CS7" s="10" t="str">
        <f t="shared" si="1"/>
        <v/>
      </c>
      <c r="CT7" s="10">
        <f t="shared" si="1"/>
        <v>85</v>
      </c>
      <c r="CU7" s="10" t="str">
        <f t="shared" si="1"/>
        <v/>
      </c>
      <c r="CV7" s="21">
        <f t="shared" si="4"/>
        <v>84</v>
      </c>
      <c r="CW7" s="21">
        <f t="shared" si="5"/>
        <v>82</v>
      </c>
      <c r="CX7" s="22">
        <f t="shared" si="6"/>
        <v>75</v>
      </c>
      <c r="CY7" s="22" t="str">
        <f t="shared" si="7"/>
        <v/>
      </c>
      <c r="CZ7" s="22" t="str">
        <f t="shared" si="8"/>
        <v/>
      </c>
      <c r="DA7" s="23" t="str">
        <f t="shared" si="9"/>
        <v/>
      </c>
      <c r="DB7" s="23" t="str">
        <f t="shared" si="10"/>
        <v/>
      </c>
      <c r="DC7" s="23" t="str">
        <f t="shared" si="11"/>
        <v/>
      </c>
      <c r="DD7" s="23" t="str">
        <f t="shared" si="12"/>
        <v/>
      </c>
      <c r="DE7" s="23" t="str">
        <f t="shared" si="13"/>
        <v/>
      </c>
      <c r="DF7" s="23" t="str">
        <f t="shared" si="14"/>
        <v/>
      </c>
      <c r="DG7" s="23" t="str">
        <f t="shared" si="15"/>
        <v/>
      </c>
      <c r="DH7" s="23" t="str">
        <f t="shared" si="16"/>
        <v/>
      </c>
      <c r="DI7" s="23" t="str">
        <f t="shared" si="17"/>
        <v/>
      </c>
      <c r="DJ7" s="23" t="str">
        <f t="shared" si="18"/>
        <v/>
      </c>
      <c r="DK7" s="23" t="str">
        <f t="shared" si="19"/>
        <v>Jual Beli</v>
      </c>
      <c r="DL7" s="23" t="str">
        <f t="shared" si="20"/>
        <v>Ketentuan barang temuan</v>
      </c>
      <c r="DM7" s="31" t="str">
        <f>IF(DK7="","",LOOKUP(MAX($CV7:$DJ7),KKM!$C$11:$C$14,KKM!$E$11:$E$14)&amp;" "&amp;FK!DK7&amp;"; "&amp;LOOKUP(MIN(FK!CV7:DJ7),KKM!$C$11:$C$14,KKM!$E$11:$E$14)&amp;" "&amp;FK!DL7)</f>
        <v>Memiliki kemampuan yang baik dalam  Jual Beli; Memiliki kemampuan yang cukup baik dalam  Ketentuan barang temuan</v>
      </c>
      <c r="DO7" s="9">
        <f t="shared" si="21"/>
        <v>80</v>
      </c>
      <c r="DP7" s="9">
        <f t="shared" si="22"/>
        <v>84</v>
      </c>
      <c r="DQ7" s="9">
        <f t="shared" si="23"/>
        <v>91</v>
      </c>
      <c r="DR7" s="9" t="str">
        <f t="shared" si="24"/>
        <v/>
      </c>
      <c r="DS7" s="9" t="str">
        <f t="shared" si="25"/>
        <v/>
      </c>
      <c r="DT7" s="9" t="str">
        <f t="shared" si="26"/>
        <v/>
      </c>
      <c r="DU7" s="9" t="str">
        <f t="shared" si="27"/>
        <v/>
      </c>
      <c r="DV7" s="9" t="str">
        <f t="shared" si="28"/>
        <v/>
      </c>
      <c r="DW7" s="9" t="str">
        <f t="shared" si="29"/>
        <v/>
      </c>
      <c r="DX7" s="9" t="str">
        <f t="shared" si="30"/>
        <v/>
      </c>
      <c r="DY7" s="9" t="str">
        <f t="shared" si="31"/>
        <v/>
      </c>
      <c r="DZ7" s="9" t="str">
        <f t="shared" si="32"/>
        <v/>
      </c>
      <c r="EA7" s="9" t="str">
        <f t="shared" si="33"/>
        <v/>
      </c>
      <c r="EB7" s="9" t="str">
        <f t="shared" si="34"/>
        <v/>
      </c>
      <c r="EC7" s="9" t="str">
        <f t="shared" si="35"/>
        <v/>
      </c>
      <c r="ED7" s="9" t="str">
        <f t="shared" si="36"/>
        <v>Ketentuan barang temuan</v>
      </c>
      <c r="EE7" s="9" t="str">
        <f t="shared" si="37"/>
        <v>Jual Beli</v>
      </c>
      <c r="EF7" s="31" t="str">
        <f>IFERROR(LOOKUP(MAX($DO7:$EC7),KKM!$C$11:$C$14,KKM!$F$11:$F$14),"")&amp;FK!ED7&amp;"; "&amp;IFERROR(LOOKUP(MIN($DO7:$EC7),KKM!$C$11:$C$14,KKM!$F$11:$F$14),"")&amp;FK!EE7</f>
        <v>Sangat terampil dalam Ketentuan barang temuan; Terampil dalam Jual Beli</v>
      </c>
    </row>
    <row r="8" spans="1:136" ht="31.5" x14ac:dyDescent="0.25">
      <c r="A8" s="2">
        <v>6</v>
      </c>
      <c r="B8" s="3" t="str">
        <f t="shared" ca="1" si="0"/>
        <v>DIMAZ RADITHYA SHARIQUE</v>
      </c>
      <c r="C8" s="3" t="str">
        <f t="shared" ca="1" si="0"/>
        <v>0091258806</v>
      </c>
      <c r="D8" s="4" t="s">
        <v>249</v>
      </c>
      <c r="E8" s="5" t="s">
        <v>241</v>
      </c>
      <c r="F8" s="5"/>
      <c r="G8" s="5"/>
      <c r="H8" s="5">
        <v>80</v>
      </c>
      <c r="I8" s="5"/>
      <c r="J8" s="4" t="s">
        <v>250</v>
      </c>
      <c r="K8" s="5">
        <v>82</v>
      </c>
      <c r="L8" s="5"/>
      <c r="M8" s="5"/>
      <c r="N8" s="5">
        <v>88</v>
      </c>
      <c r="O8" s="5"/>
      <c r="P8" s="4" t="s">
        <v>251</v>
      </c>
      <c r="Q8" s="5">
        <v>80</v>
      </c>
      <c r="R8" s="5"/>
      <c r="S8" s="5"/>
      <c r="T8" s="5">
        <v>91</v>
      </c>
      <c r="U8" s="5"/>
      <c r="V8" s="4"/>
      <c r="W8" s="5"/>
      <c r="X8" s="5"/>
      <c r="Y8" s="5"/>
      <c r="Z8" s="5"/>
      <c r="AA8" s="5"/>
      <c r="AB8" s="4"/>
      <c r="AC8" s="5"/>
      <c r="AD8" s="5"/>
      <c r="AE8" s="5"/>
      <c r="AF8" s="5"/>
      <c r="AG8" s="5"/>
      <c r="AH8" s="4"/>
      <c r="AI8" s="5"/>
      <c r="AJ8" s="5"/>
      <c r="AK8" s="5"/>
      <c r="AL8" s="5"/>
      <c r="AM8" s="5"/>
      <c r="AN8" s="6"/>
      <c r="AO8" s="5"/>
      <c r="AP8" s="5"/>
      <c r="AQ8" s="5"/>
      <c r="AR8" s="5"/>
      <c r="AS8" s="5"/>
      <c r="AT8" s="4"/>
      <c r="AU8" s="5"/>
      <c r="AV8" s="5"/>
      <c r="AW8" s="5"/>
      <c r="AX8" s="5"/>
      <c r="AY8" s="5"/>
      <c r="AZ8" s="4"/>
      <c r="BA8" s="5"/>
      <c r="BB8" s="5"/>
      <c r="BC8" s="5"/>
      <c r="BD8" s="5"/>
      <c r="BE8" s="5"/>
      <c r="BF8" s="4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6">
        <f t="shared" si="2"/>
        <v>81</v>
      </c>
      <c r="CQ8" s="10">
        <f t="shared" si="3"/>
        <v>81</v>
      </c>
      <c r="CR8" s="10" t="str">
        <f t="shared" si="1"/>
        <v/>
      </c>
      <c r="CS8" s="10" t="str">
        <f t="shared" si="1"/>
        <v/>
      </c>
      <c r="CT8" s="10">
        <f t="shared" si="1"/>
        <v>86.333333333333329</v>
      </c>
      <c r="CU8" s="10" t="str">
        <f t="shared" si="1"/>
        <v/>
      </c>
      <c r="CV8" s="21" t="str">
        <f t="shared" si="4"/>
        <v/>
      </c>
      <c r="CW8" s="21">
        <f t="shared" si="5"/>
        <v>82</v>
      </c>
      <c r="CX8" s="22">
        <f t="shared" si="6"/>
        <v>80</v>
      </c>
      <c r="CY8" s="22" t="str">
        <f t="shared" si="7"/>
        <v/>
      </c>
      <c r="CZ8" s="22" t="str">
        <f t="shared" si="8"/>
        <v/>
      </c>
      <c r="DA8" s="23" t="str">
        <f t="shared" si="9"/>
        <v/>
      </c>
      <c r="DB8" s="23" t="str">
        <f t="shared" si="10"/>
        <v/>
      </c>
      <c r="DC8" s="23" t="str">
        <f t="shared" si="11"/>
        <v/>
      </c>
      <c r="DD8" s="23" t="str">
        <f t="shared" si="12"/>
        <v/>
      </c>
      <c r="DE8" s="23" t="str">
        <f t="shared" si="13"/>
        <v/>
      </c>
      <c r="DF8" s="23" t="str">
        <f t="shared" si="14"/>
        <v/>
      </c>
      <c r="DG8" s="23" t="str">
        <f t="shared" si="15"/>
        <v/>
      </c>
      <c r="DH8" s="23" t="str">
        <f t="shared" si="16"/>
        <v/>
      </c>
      <c r="DI8" s="23" t="str">
        <f t="shared" si="17"/>
        <v/>
      </c>
      <c r="DJ8" s="23" t="str">
        <f t="shared" si="18"/>
        <v/>
      </c>
      <c r="DK8" s="23" t="str">
        <f t="shared" si="19"/>
        <v>Tata caraPinjam meminjam</v>
      </c>
      <c r="DL8" s="23" t="str">
        <f t="shared" si="20"/>
        <v>Ketentuan barang temuan</v>
      </c>
      <c r="DM8" s="31" t="str">
        <f>IF(DK8="","",LOOKUP(MAX($CV8:$DJ8),KKM!$C$11:$C$14,KKM!$E$11:$E$14)&amp;" "&amp;FK!DK8&amp;"; "&amp;LOOKUP(MIN(FK!CV8:DJ8),KKM!$C$11:$C$14,KKM!$E$11:$E$14)&amp;" "&amp;FK!DL8)</f>
        <v>Memiliki kemampuan yang baik dalam  Tata caraPinjam meminjam; Memiliki kemampuan yang baik dalam  Ketentuan barang temuan</v>
      </c>
      <c r="DO8" s="9">
        <f t="shared" si="21"/>
        <v>80</v>
      </c>
      <c r="DP8" s="9">
        <f t="shared" si="22"/>
        <v>88</v>
      </c>
      <c r="DQ8" s="9">
        <f t="shared" si="23"/>
        <v>91</v>
      </c>
      <c r="DR8" s="9" t="str">
        <f t="shared" si="24"/>
        <v/>
      </c>
      <c r="DS8" s="9" t="str">
        <f t="shared" si="25"/>
        <v/>
      </c>
      <c r="DT8" s="9" t="str">
        <f t="shared" si="26"/>
        <v/>
      </c>
      <c r="DU8" s="9" t="str">
        <f t="shared" si="27"/>
        <v/>
      </c>
      <c r="DV8" s="9" t="str">
        <f t="shared" si="28"/>
        <v/>
      </c>
      <c r="DW8" s="9" t="str">
        <f t="shared" si="29"/>
        <v/>
      </c>
      <c r="DX8" s="9" t="str">
        <f t="shared" si="30"/>
        <v/>
      </c>
      <c r="DY8" s="9" t="str">
        <f t="shared" si="31"/>
        <v/>
      </c>
      <c r="DZ8" s="9" t="str">
        <f t="shared" si="32"/>
        <v/>
      </c>
      <c r="EA8" s="9" t="str">
        <f t="shared" si="33"/>
        <v/>
      </c>
      <c r="EB8" s="9" t="str">
        <f t="shared" si="34"/>
        <v/>
      </c>
      <c r="EC8" s="9" t="str">
        <f t="shared" si="35"/>
        <v/>
      </c>
      <c r="ED8" s="9" t="str">
        <f t="shared" si="36"/>
        <v>Ketentuan barang temuan</v>
      </c>
      <c r="EE8" s="9" t="str">
        <f t="shared" si="37"/>
        <v>Jual Beli</v>
      </c>
      <c r="EF8" s="31" t="str">
        <f>IFERROR(LOOKUP(MAX($DO8:$EC8),KKM!$C$11:$C$14,KKM!$F$11:$F$14),"")&amp;FK!ED8&amp;"; "&amp;IFERROR(LOOKUP(MIN($DO8:$EC8),KKM!$C$11:$C$14,KKM!$F$11:$F$14),"")&amp;FK!EE8</f>
        <v>Sangat terampil dalam Ketentuan barang temuan; Terampil dalam Jual Beli</v>
      </c>
    </row>
    <row r="9" spans="1:136" ht="31.5" x14ac:dyDescent="0.25">
      <c r="A9" s="2">
        <v>7</v>
      </c>
      <c r="B9" s="3" t="str">
        <f t="shared" ca="1" si="0"/>
        <v>DONI TATA</v>
      </c>
      <c r="C9" s="3" t="str">
        <f t="shared" ca="1" si="0"/>
        <v>0073283695</v>
      </c>
      <c r="D9" s="4" t="s">
        <v>249</v>
      </c>
      <c r="E9" s="5">
        <v>80</v>
      </c>
      <c r="F9" s="5"/>
      <c r="G9" s="5"/>
      <c r="H9" s="5">
        <v>80</v>
      </c>
      <c r="I9" s="5"/>
      <c r="J9" s="4" t="s">
        <v>250</v>
      </c>
      <c r="K9" s="5">
        <v>86</v>
      </c>
      <c r="L9" s="5"/>
      <c r="M9" s="5"/>
      <c r="N9" s="5">
        <v>82</v>
      </c>
      <c r="O9" s="5"/>
      <c r="P9" s="4" t="s">
        <v>251</v>
      </c>
      <c r="Q9" s="5">
        <v>82</v>
      </c>
      <c r="R9" s="5"/>
      <c r="S9" s="5"/>
      <c r="T9" s="5">
        <v>91</v>
      </c>
      <c r="U9" s="5"/>
      <c r="V9" s="4"/>
      <c r="W9" s="5"/>
      <c r="X9" s="5"/>
      <c r="Y9" s="5"/>
      <c r="Z9" s="5"/>
      <c r="AA9" s="5"/>
      <c r="AB9" s="4"/>
      <c r="AC9" s="5"/>
      <c r="AD9" s="5"/>
      <c r="AE9" s="5"/>
      <c r="AF9" s="5"/>
      <c r="AG9" s="5"/>
      <c r="AH9" s="4"/>
      <c r="AI9" s="5"/>
      <c r="AJ9" s="5"/>
      <c r="AK9" s="5"/>
      <c r="AL9" s="5"/>
      <c r="AM9" s="5"/>
      <c r="AN9" s="6"/>
      <c r="AO9" s="5"/>
      <c r="AP9" s="5"/>
      <c r="AQ9" s="5"/>
      <c r="AR9" s="5"/>
      <c r="AS9" s="5"/>
      <c r="AT9" s="4"/>
      <c r="AU9" s="5"/>
      <c r="AV9" s="5"/>
      <c r="AW9" s="5"/>
      <c r="AX9" s="5"/>
      <c r="AY9" s="5"/>
      <c r="AZ9" s="4"/>
      <c r="BA9" s="5"/>
      <c r="BB9" s="5"/>
      <c r="BC9" s="5"/>
      <c r="BD9" s="5"/>
      <c r="BE9" s="5"/>
      <c r="BF9" s="4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6">
        <f t="shared" si="2"/>
        <v>82.666666666666671</v>
      </c>
      <c r="CQ9" s="10">
        <f t="shared" si="3"/>
        <v>82.666666666666671</v>
      </c>
      <c r="CR9" s="10" t="str">
        <f t="shared" si="1"/>
        <v/>
      </c>
      <c r="CS9" s="10" t="str">
        <f t="shared" si="1"/>
        <v/>
      </c>
      <c r="CT9" s="10">
        <f t="shared" si="1"/>
        <v>84.333333333333329</v>
      </c>
      <c r="CU9" s="10" t="str">
        <f t="shared" si="1"/>
        <v/>
      </c>
      <c r="CV9" s="21">
        <f t="shared" si="4"/>
        <v>80</v>
      </c>
      <c r="CW9" s="21">
        <f t="shared" si="5"/>
        <v>86</v>
      </c>
      <c r="CX9" s="22">
        <f t="shared" si="6"/>
        <v>82</v>
      </c>
      <c r="CY9" s="22" t="str">
        <f t="shared" si="7"/>
        <v/>
      </c>
      <c r="CZ9" s="22" t="str">
        <f t="shared" si="8"/>
        <v/>
      </c>
      <c r="DA9" s="23" t="str">
        <f t="shared" si="9"/>
        <v/>
      </c>
      <c r="DB9" s="23" t="str">
        <f t="shared" si="10"/>
        <v/>
      </c>
      <c r="DC9" s="23" t="str">
        <f t="shared" si="11"/>
        <v/>
      </c>
      <c r="DD9" s="23" t="str">
        <f t="shared" si="12"/>
        <v/>
      </c>
      <c r="DE9" s="23" t="str">
        <f t="shared" si="13"/>
        <v/>
      </c>
      <c r="DF9" s="23" t="str">
        <f t="shared" si="14"/>
        <v/>
      </c>
      <c r="DG9" s="23" t="str">
        <f t="shared" si="15"/>
        <v/>
      </c>
      <c r="DH9" s="23" t="str">
        <f t="shared" si="16"/>
        <v/>
      </c>
      <c r="DI9" s="23" t="str">
        <f t="shared" si="17"/>
        <v/>
      </c>
      <c r="DJ9" s="23" t="str">
        <f t="shared" si="18"/>
        <v/>
      </c>
      <c r="DK9" s="23" t="str">
        <f t="shared" si="19"/>
        <v>Tata caraPinjam meminjam</v>
      </c>
      <c r="DL9" s="23" t="str">
        <f t="shared" si="20"/>
        <v>Jual Beli</v>
      </c>
      <c r="DM9" s="31" t="str">
        <f>IF(DK9="","",LOOKUP(MAX($CV9:$DJ9),KKM!$C$11:$C$14,KKM!$E$11:$E$14)&amp;" "&amp;FK!DK9&amp;"; "&amp;LOOKUP(MIN(FK!CV9:DJ9),KKM!$C$11:$C$14,KKM!$E$11:$E$14)&amp;" "&amp;FK!DL9)</f>
        <v>Memiliki kemampuan yang baik dalam  Tata caraPinjam meminjam; Memiliki kemampuan yang baik dalam  Jual Beli</v>
      </c>
      <c r="DO9" s="9">
        <f t="shared" si="21"/>
        <v>80</v>
      </c>
      <c r="DP9" s="9">
        <f t="shared" si="22"/>
        <v>82</v>
      </c>
      <c r="DQ9" s="9">
        <f t="shared" si="23"/>
        <v>91</v>
      </c>
      <c r="DR9" s="9" t="str">
        <f t="shared" si="24"/>
        <v/>
      </c>
      <c r="DS9" s="9" t="str">
        <f t="shared" si="25"/>
        <v/>
      </c>
      <c r="DT9" s="9" t="str">
        <f t="shared" si="26"/>
        <v/>
      </c>
      <c r="DU9" s="9" t="str">
        <f t="shared" si="27"/>
        <v/>
      </c>
      <c r="DV9" s="9" t="str">
        <f t="shared" si="28"/>
        <v/>
      </c>
      <c r="DW9" s="9" t="str">
        <f t="shared" si="29"/>
        <v/>
      </c>
      <c r="DX9" s="9" t="str">
        <f t="shared" si="30"/>
        <v/>
      </c>
      <c r="DY9" s="9" t="str">
        <f t="shared" si="31"/>
        <v/>
      </c>
      <c r="DZ9" s="9" t="str">
        <f t="shared" si="32"/>
        <v/>
      </c>
      <c r="EA9" s="9" t="str">
        <f t="shared" si="33"/>
        <v/>
      </c>
      <c r="EB9" s="9" t="str">
        <f t="shared" si="34"/>
        <v/>
      </c>
      <c r="EC9" s="9" t="str">
        <f t="shared" si="35"/>
        <v/>
      </c>
      <c r="ED9" s="9" t="str">
        <f t="shared" si="36"/>
        <v>Ketentuan barang temuan</v>
      </c>
      <c r="EE9" s="9" t="str">
        <f t="shared" si="37"/>
        <v>Jual Beli</v>
      </c>
      <c r="EF9" s="31" t="str">
        <f>IFERROR(LOOKUP(MAX($DO9:$EC9),KKM!$C$11:$C$14,KKM!$F$11:$F$14),"")&amp;FK!ED9&amp;"; "&amp;IFERROR(LOOKUP(MIN($DO9:$EC9),KKM!$C$11:$C$14,KKM!$F$11:$F$14),"")&amp;FK!EE9</f>
        <v>Sangat terampil dalam Ketentuan barang temuan; Terampil dalam Jual Beli</v>
      </c>
    </row>
    <row r="10" spans="1:136" ht="31.5" x14ac:dyDescent="0.25">
      <c r="A10" s="2">
        <v>8</v>
      </c>
      <c r="B10" s="3" t="str">
        <f t="shared" ca="1" si="0"/>
        <v>HAYKAL ZAQUAN</v>
      </c>
      <c r="C10" s="3" t="str">
        <f t="shared" ca="1" si="0"/>
        <v>0085416711</v>
      </c>
      <c r="D10" s="4" t="s">
        <v>249</v>
      </c>
      <c r="E10" s="5">
        <v>83</v>
      </c>
      <c r="F10" s="5"/>
      <c r="G10" s="5"/>
      <c r="H10" s="5">
        <v>75</v>
      </c>
      <c r="I10" s="5"/>
      <c r="J10" s="4" t="s">
        <v>250</v>
      </c>
      <c r="K10" s="5">
        <v>75</v>
      </c>
      <c r="L10" s="5"/>
      <c r="M10" s="5"/>
      <c r="N10" s="5">
        <v>82</v>
      </c>
      <c r="O10" s="5"/>
      <c r="P10" s="4" t="s">
        <v>251</v>
      </c>
      <c r="Q10" s="5">
        <v>82</v>
      </c>
      <c r="R10" s="5"/>
      <c r="S10" s="5"/>
      <c r="T10" s="5">
        <v>71</v>
      </c>
      <c r="U10" s="5"/>
      <c r="V10" s="4"/>
      <c r="W10" s="5"/>
      <c r="X10" s="5"/>
      <c r="Y10" s="5"/>
      <c r="Z10" s="5"/>
      <c r="AA10" s="5"/>
      <c r="AB10" s="4"/>
      <c r="AC10" s="5"/>
      <c r="AD10" s="5"/>
      <c r="AE10" s="5"/>
      <c r="AF10" s="5"/>
      <c r="AG10" s="5"/>
      <c r="AH10" s="4"/>
      <c r="AI10" s="5"/>
      <c r="AJ10" s="5"/>
      <c r="AK10" s="5"/>
      <c r="AL10" s="5"/>
      <c r="AM10" s="5"/>
      <c r="AN10" s="6"/>
      <c r="AO10" s="5"/>
      <c r="AP10" s="5"/>
      <c r="AQ10" s="5"/>
      <c r="AR10" s="5"/>
      <c r="AS10" s="5"/>
      <c r="AT10" s="4"/>
      <c r="AU10" s="5"/>
      <c r="AV10" s="5"/>
      <c r="AW10" s="5"/>
      <c r="AX10" s="5"/>
      <c r="AY10" s="5"/>
      <c r="AZ10" s="4"/>
      <c r="BA10" s="5"/>
      <c r="BB10" s="5"/>
      <c r="BC10" s="5"/>
      <c r="BD10" s="5"/>
      <c r="BE10" s="5"/>
      <c r="BF10" s="4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6">
        <f t="shared" si="2"/>
        <v>80</v>
      </c>
      <c r="CQ10" s="10">
        <f t="shared" si="3"/>
        <v>80</v>
      </c>
      <c r="CR10" s="10" t="str">
        <f t="shared" si="1"/>
        <v/>
      </c>
      <c r="CS10" s="10" t="str">
        <f t="shared" si="1"/>
        <v/>
      </c>
      <c r="CT10" s="10">
        <f t="shared" si="1"/>
        <v>76</v>
      </c>
      <c r="CU10" s="10" t="str">
        <f t="shared" si="1"/>
        <v/>
      </c>
      <c r="CV10" s="21">
        <f t="shared" si="4"/>
        <v>83</v>
      </c>
      <c r="CW10" s="21">
        <f t="shared" si="5"/>
        <v>75</v>
      </c>
      <c r="CX10" s="22">
        <f t="shared" si="6"/>
        <v>82</v>
      </c>
      <c r="CY10" s="22" t="str">
        <f t="shared" si="7"/>
        <v/>
      </c>
      <c r="CZ10" s="22" t="str">
        <f t="shared" si="8"/>
        <v/>
      </c>
      <c r="DA10" s="23" t="str">
        <f t="shared" si="9"/>
        <v/>
      </c>
      <c r="DB10" s="23" t="str">
        <f t="shared" si="10"/>
        <v/>
      </c>
      <c r="DC10" s="23" t="str">
        <f t="shared" si="11"/>
        <v/>
      </c>
      <c r="DD10" s="23" t="str">
        <f t="shared" si="12"/>
        <v/>
      </c>
      <c r="DE10" s="23" t="str">
        <f t="shared" si="13"/>
        <v/>
      </c>
      <c r="DF10" s="23" t="str">
        <f t="shared" si="14"/>
        <v/>
      </c>
      <c r="DG10" s="23" t="str">
        <f t="shared" si="15"/>
        <v/>
      </c>
      <c r="DH10" s="23" t="str">
        <f t="shared" si="16"/>
        <v/>
      </c>
      <c r="DI10" s="23" t="str">
        <f t="shared" si="17"/>
        <v/>
      </c>
      <c r="DJ10" s="23" t="str">
        <f t="shared" si="18"/>
        <v/>
      </c>
      <c r="DK10" s="23" t="str">
        <f t="shared" si="19"/>
        <v>Jual Beli</v>
      </c>
      <c r="DL10" s="23" t="str">
        <f t="shared" si="20"/>
        <v>Tata caraPinjam meminjam</v>
      </c>
      <c r="DM10" s="31" t="str">
        <f>IF(DK10="","",LOOKUP(MAX($CV10:$DJ10),KKM!$C$11:$C$14,KKM!$E$11:$E$14)&amp;" "&amp;FK!DK10&amp;"; "&amp;LOOKUP(MIN(FK!CV10:DJ10),KKM!$C$11:$C$14,KKM!$E$11:$E$14)&amp;" "&amp;FK!DL10)</f>
        <v>Memiliki kemampuan yang baik dalam  Jual Beli; Memiliki kemampuan yang cukup baik dalam  Tata caraPinjam meminjam</v>
      </c>
      <c r="DO10" s="9">
        <f t="shared" si="21"/>
        <v>75</v>
      </c>
      <c r="DP10" s="9">
        <f t="shared" si="22"/>
        <v>82</v>
      </c>
      <c r="DQ10" s="9">
        <f t="shared" si="23"/>
        <v>71</v>
      </c>
      <c r="DR10" s="9" t="str">
        <f t="shared" si="24"/>
        <v/>
      </c>
      <c r="DS10" s="9" t="str">
        <f t="shared" si="25"/>
        <v/>
      </c>
      <c r="DT10" s="9" t="str">
        <f t="shared" si="26"/>
        <v/>
      </c>
      <c r="DU10" s="9" t="str">
        <f t="shared" si="27"/>
        <v/>
      </c>
      <c r="DV10" s="9" t="str">
        <f t="shared" si="28"/>
        <v/>
      </c>
      <c r="DW10" s="9" t="str">
        <f t="shared" si="29"/>
        <v/>
      </c>
      <c r="DX10" s="9" t="str">
        <f t="shared" si="30"/>
        <v/>
      </c>
      <c r="DY10" s="9" t="str">
        <f t="shared" si="31"/>
        <v/>
      </c>
      <c r="DZ10" s="9" t="str">
        <f t="shared" si="32"/>
        <v/>
      </c>
      <c r="EA10" s="9" t="str">
        <f t="shared" si="33"/>
        <v/>
      </c>
      <c r="EB10" s="9" t="str">
        <f t="shared" si="34"/>
        <v/>
      </c>
      <c r="EC10" s="9" t="str">
        <f t="shared" si="35"/>
        <v/>
      </c>
      <c r="ED10" s="9" t="str">
        <f t="shared" si="36"/>
        <v>Tata caraPinjam meminjam</v>
      </c>
      <c r="EE10" s="9" t="str">
        <f t="shared" si="37"/>
        <v>Ketentuan barang temuan</v>
      </c>
      <c r="EF10" s="31" t="str">
        <f>IFERROR(LOOKUP(MAX($DO10:$EC10),KKM!$C$11:$C$14,KKM!$F$11:$F$14),"")&amp;FK!ED10&amp;"; "&amp;IFERROR(LOOKUP(MIN($DO10:$EC10),KKM!$C$11:$C$14,KKM!$F$11:$F$14),"")&amp;FK!EE10</f>
        <v>Terampil dalam Tata caraPinjam meminjam; Cukup terampil dalam Ketentuan barang temuan</v>
      </c>
    </row>
    <row r="11" spans="1:136" ht="31.5" x14ac:dyDescent="0.25">
      <c r="A11" s="2">
        <v>9</v>
      </c>
      <c r="B11" s="3" t="str">
        <f t="shared" ca="1" si="0"/>
        <v>LAILATUL ULYA MAULIDIA</v>
      </c>
      <c r="C11" s="3" t="str">
        <f t="shared" ca="1" si="0"/>
        <v>0093750930</v>
      </c>
      <c r="D11" s="4" t="s">
        <v>249</v>
      </c>
      <c r="E11" s="5">
        <v>84</v>
      </c>
      <c r="F11" s="5"/>
      <c r="G11" s="5"/>
      <c r="H11" s="5">
        <v>80</v>
      </c>
      <c r="I11" s="5"/>
      <c r="J11" s="4" t="s">
        <v>250</v>
      </c>
      <c r="K11" s="5">
        <v>80</v>
      </c>
      <c r="L11" s="5"/>
      <c r="M11" s="5"/>
      <c r="N11" s="5">
        <v>86</v>
      </c>
      <c r="O11" s="5"/>
      <c r="P11" s="4" t="s">
        <v>251</v>
      </c>
      <c r="Q11" s="5">
        <v>86</v>
      </c>
      <c r="R11" s="5"/>
      <c r="S11" s="5"/>
      <c r="T11" s="5">
        <v>73</v>
      </c>
      <c r="U11" s="5"/>
      <c r="V11" s="4"/>
      <c r="W11" s="5"/>
      <c r="X11" s="5"/>
      <c r="Y11" s="5"/>
      <c r="Z11" s="5"/>
      <c r="AA11" s="5"/>
      <c r="AB11" s="4"/>
      <c r="AC11" s="5"/>
      <c r="AD11" s="5"/>
      <c r="AE11" s="5"/>
      <c r="AF11" s="5"/>
      <c r="AG11" s="5"/>
      <c r="AH11" s="4"/>
      <c r="AI11" s="5"/>
      <c r="AJ11" s="5"/>
      <c r="AK11" s="5"/>
      <c r="AL11" s="5"/>
      <c r="AM11" s="5"/>
      <c r="AN11" s="6"/>
      <c r="AO11" s="5"/>
      <c r="AP11" s="5"/>
      <c r="AQ11" s="5"/>
      <c r="AR11" s="5"/>
      <c r="AS11" s="5"/>
      <c r="AT11" s="4"/>
      <c r="AU11" s="5"/>
      <c r="AV11" s="5"/>
      <c r="AW11" s="5"/>
      <c r="AX11" s="5"/>
      <c r="AY11" s="5"/>
      <c r="AZ11" s="4"/>
      <c r="BA11" s="5"/>
      <c r="BB11" s="5"/>
      <c r="BC11" s="5"/>
      <c r="BD11" s="5"/>
      <c r="BE11" s="5"/>
      <c r="BF11" s="4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6">
        <f t="shared" si="2"/>
        <v>83.333333333333329</v>
      </c>
      <c r="CQ11" s="10">
        <f t="shared" si="3"/>
        <v>83.333333333333329</v>
      </c>
      <c r="CR11" s="10" t="str">
        <f t="shared" si="1"/>
        <v/>
      </c>
      <c r="CS11" s="10" t="str">
        <f t="shared" si="1"/>
        <v/>
      </c>
      <c r="CT11" s="10">
        <f t="shared" si="1"/>
        <v>79.666666666666671</v>
      </c>
      <c r="CU11" s="10" t="str">
        <f t="shared" si="1"/>
        <v/>
      </c>
      <c r="CV11" s="21">
        <f t="shared" si="4"/>
        <v>84</v>
      </c>
      <c r="CW11" s="21">
        <f t="shared" si="5"/>
        <v>80</v>
      </c>
      <c r="CX11" s="22">
        <f t="shared" si="6"/>
        <v>86</v>
      </c>
      <c r="CY11" s="22" t="str">
        <f t="shared" si="7"/>
        <v/>
      </c>
      <c r="CZ11" s="22" t="str">
        <f t="shared" si="8"/>
        <v/>
      </c>
      <c r="DA11" s="23" t="str">
        <f t="shared" si="9"/>
        <v/>
      </c>
      <c r="DB11" s="23" t="str">
        <f t="shared" si="10"/>
        <v/>
      </c>
      <c r="DC11" s="23" t="str">
        <f t="shared" si="11"/>
        <v/>
      </c>
      <c r="DD11" s="23" t="str">
        <f t="shared" si="12"/>
        <v/>
      </c>
      <c r="DE11" s="23" t="str">
        <f t="shared" si="13"/>
        <v/>
      </c>
      <c r="DF11" s="23" t="str">
        <f t="shared" si="14"/>
        <v/>
      </c>
      <c r="DG11" s="23" t="str">
        <f t="shared" si="15"/>
        <v/>
      </c>
      <c r="DH11" s="23" t="str">
        <f t="shared" si="16"/>
        <v/>
      </c>
      <c r="DI11" s="23" t="str">
        <f t="shared" si="17"/>
        <v/>
      </c>
      <c r="DJ11" s="23" t="str">
        <f t="shared" si="18"/>
        <v/>
      </c>
      <c r="DK11" s="23" t="str">
        <f t="shared" si="19"/>
        <v>Ketentuan barang temuan</v>
      </c>
      <c r="DL11" s="23" t="str">
        <f t="shared" si="20"/>
        <v>Tata caraPinjam meminjam</v>
      </c>
      <c r="DM11" s="31" t="str">
        <f>IF(DK11="","",LOOKUP(MAX($CV11:$DJ11),KKM!$C$11:$C$14,KKM!$E$11:$E$14)&amp;" "&amp;FK!DK11&amp;"; "&amp;LOOKUP(MIN(FK!CV11:DJ11),KKM!$C$11:$C$14,KKM!$E$11:$E$14)&amp;" "&amp;FK!DL11)</f>
        <v>Memiliki kemampuan yang baik dalam  Ketentuan barang temuan; Memiliki kemampuan yang baik dalam  Tata caraPinjam meminjam</v>
      </c>
      <c r="DO11" s="9">
        <f t="shared" si="21"/>
        <v>80</v>
      </c>
      <c r="DP11" s="9">
        <f t="shared" si="22"/>
        <v>86</v>
      </c>
      <c r="DQ11" s="9">
        <f t="shared" si="23"/>
        <v>73</v>
      </c>
      <c r="DR11" s="9" t="str">
        <f t="shared" si="24"/>
        <v/>
      </c>
      <c r="DS11" s="9" t="str">
        <f t="shared" si="25"/>
        <v/>
      </c>
      <c r="DT11" s="9" t="str">
        <f t="shared" si="26"/>
        <v/>
      </c>
      <c r="DU11" s="9" t="str">
        <f t="shared" si="27"/>
        <v/>
      </c>
      <c r="DV11" s="9" t="str">
        <f t="shared" si="28"/>
        <v/>
      </c>
      <c r="DW11" s="9" t="str">
        <f t="shared" si="29"/>
        <v/>
      </c>
      <c r="DX11" s="9" t="str">
        <f t="shared" si="30"/>
        <v/>
      </c>
      <c r="DY11" s="9" t="str">
        <f t="shared" si="31"/>
        <v/>
      </c>
      <c r="DZ11" s="9" t="str">
        <f t="shared" si="32"/>
        <v/>
      </c>
      <c r="EA11" s="9" t="str">
        <f t="shared" si="33"/>
        <v/>
      </c>
      <c r="EB11" s="9" t="str">
        <f t="shared" si="34"/>
        <v/>
      </c>
      <c r="EC11" s="9" t="str">
        <f t="shared" si="35"/>
        <v/>
      </c>
      <c r="ED11" s="9" t="str">
        <f t="shared" si="36"/>
        <v>Tata caraPinjam meminjam</v>
      </c>
      <c r="EE11" s="9" t="str">
        <f t="shared" si="37"/>
        <v>Ketentuan barang temuan</v>
      </c>
      <c r="EF11" s="31" t="str">
        <f>IFERROR(LOOKUP(MAX($DO11:$EC11),KKM!$C$11:$C$14,KKM!$F$11:$F$14),"")&amp;FK!ED11&amp;"; "&amp;IFERROR(LOOKUP(MIN($DO11:$EC11),KKM!$C$11:$C$14,KKM!$F$11:$F$14),"")&amp;FK!EE11</f>
        <v>Terampil dalam Tata caraPinjam meminjam; Cukup terampil dalam Ketentuan barang temuan</v>
      </c>
    </row>
    <row r="12" spans="1:136" ht="31.5" x14ac:dyDescent="0.25">
      <c r="A12" s="2">
        <v>10</v>
      </c>
      <c r="B12" s="3" t="str">
        <f t="shared" ca="1" si="0"/>
        <v>M. ANDI PRAYOGA</v>
      </c>
      <c r="C12" s="3" t="str">
        <f t="shared" ca="1" si="0"/>
        <v>0083148349</v>
      </c>
      <c r="D12" s="4" t="s">
        <v>249</v>
      </c>
      <c r="E12" s="5" t="s">
        <v>242</v>
      </c>
      <c r="F12" s="5"/>
      <c r="G12" s="5"/>
      <c r="H12" s="5">
        <v>82</v>
      </c>
      <c r="I12" s="5"/>
      <c r="J12" s="4" t="s">
        <v>250</v>
      </c>
      <c r="K12" s="5">
        <v>82</v>
      </c>
      <c r="L12" s="5"/>
      <c r="M12" s="5"/>
      <c r="N12" s="5">
        <v>80</v>
      </c>
      <c r="O12" s="5"/>
      <c r="P12" s="4" t="s">
        <v>251</v>
      </c>
      <c r="Q12" s="5">
        <v>82</v>
      </c>
      <c r="R12" s="5"/>
      <c r="S12" s="5"/>
      <c r="T12" s="5">
        <v>80</v>
      </c>
      <c r="U12" s="5"/>
      <c r="V12" s="4"/>
      <c r="W12" s="5"/>
      <c r="X12" s="5"/>
      <c r="Y12" s="5"/>
      <c r="Z12" s="5"/>
      <c r="AA12" s="5"/>
      <c r="AB12" s="4"/>
      <c r="AC12" s="5"/>
      <c r="AD12" s="5"/>
      <c r="AE12" s="5"/>
      <c r="AF12" s="5"/>
      <c r="AG12" s="5"/>
      <c r="AH12" s="4"/>
      <c r="AI12" s="5"/>
      <c r="AJ12" s="5"/>
      <c r="AK12" s="5"/>
      <c r="AL12" s="5"/>
      <c r="AM12" s="5"/>
      <c r="AN12" s="6"/>
      <c r="AO12" s="5"/>
      <c r="AP12" s="5"/>
      <c r="AQ12" s="5"/>
      <c r="AR12" s="5"/>
      <c r="AS12" s="5"/>
      <c r="AT12" s="4"/>
      <c r="AU12" s="5"/>
      <c r="AV12" s="5"/>
      <c r="AW12" s="5"/>
      <c r="AX12" s="5"/>
      <c r="AY12" s="5"/>
      <c r="AZ12" s="4"/>
      <c r="BA12" s="5"/>
      <c r="BB12" s="5"/>
      <c r="BC12" s="5"/>
      <c r="BD12" s="5"/>
      <c r="BE12" s="5"/>
      <c r="BF12" s="4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6">
        <f t="shared" si="2"/>
        <v>82</v>
      </c>
      <c r="CQ12" s="10">
        <f t="shared" si="3"/>
        <v>82</v>
      </c>
      <c r="CR12" s="10" t="str">
        <f t="shared" si="1"/>
        <v/>
      </c>
      <c r="CS12" s="10" t="str">
        <f t="shared" si="1"/>
        <v/>
      </c>
      <c r="CT12" s="10">
        <f t="shared" si="1"/>
        <v>80.666666666666671</v>
      </c>
      <c r="CU12" s="10" t="str">
        <f t="shared" si="1"/>
        <v/>
      </c>
      <c r="CV12" s="21" t="str">
        <f t="shared" si="4"/>
        <v/>
      </c>
      <c r="CW12" s="21">
        <f t="shared" si="5"/>
        <v>82</v>
      </c>
      <c r="CX12" s="22">
        <f t="shared" si="6"/>
        <v>82</v>
      </c>
      <c r="CY12" s="22" t="str">
        <f t="shared" si="7"/>
        <v/>
      </c>
      <c r="CZ12" s="22" t="str">
        <f t="shared" si="8"/>
        <v/>
      </c>
      <c r="DA12" s="23" t="str">
        <f t="shared" si="9"/>
        <v/>
      </c>
      <c r="DB12" s="23" t="str">
        <f t="shared" si="10"/>
        <v/>
      </c>
      <c r="DC12" s="23" t="str">
        <f t="shared" si="11"/>
        <v/>
      </c>
      <c r="DD12" s="23" t="str">
        <f t="shared" si="12"/>
        <v/>
      </c>
      <c r="DE12" s="23" t="str">
        <f t="shared" si="13"/>
        <v/>
      </c>
      <c r="DF12" s="23" t="str">
        <f t="shared" si="14"/>
        <v/>
      </c>
      <c r="DG12" s="23" t="str">
        <f t="shared" si="15"/>
        <v/>
      </c>
      <c r="DH12" s="23" t="str">
        <f t="shared" si="16"/>
        <v/>
      </c>
      <c r="DI12" s="23" t="str">
        <f t="shared" si="17"/>
        <v/>
      </c>
      <c r="DJ12" s="23" t="str">
        <f t="shared" si="18"/>
        <v/>
      </c>
      <c r="DK12" s="23" t="str">
        <f t="shared" si="19"/>
        <v>Tata caraPinjam meminjam</v>
      </c>
      <c r="DL12" s="23" t="str">
        <f t="shared" si="20"/>
        <v>Tata caraPinjam meminjam</v>
      </c>
      <c r="DM12" s="31" t="str">
        <f>IF(DK12="","",LOOKUP(MAX($CV12:$DJ12),KKM!$C$11:$C$14,KKM!$E$11:$E$14)&amp;" "&amp;FK!DK12&amp;"; "&amp;LOOKUP(MIN(FK!CV12:DJ12),KKM!$C$11:$C$14,KKM!$E$11:$E$14)&amp;" "&amp;FK!DL12)</f>
        <v>Memiliki kemampuan yang baik dalam  Tata caraPinjam meminjam; Memiliki kemampuan yang baik dalam  Tata caraPinjam meminjam</v>
      </c>
      <c r="DO12" s="9">
        <f t="shared" si="21"/>
        <v>82</v>
      </c>
      <c r="DP12" s="9">
        <f t="shared" si="22"/>
        <v>80</v>
      </c>
      <c r="DQ12" s="9">
        <f t="shared" si="23"/>
        <v>80</v>
      </c>
      <c r="DR12" s="9" t="str">
        <f t="shared" si="24"/>
        <v/>
      </c>
      <c r="DS12" s="9" t="str">
        <f t="shared" si="25"/>
        <v/>
      </c>
      <c r="DT12" s="9" t="str">
        <f t="shared" si="26"/>
        <v/>
      </c>
      <c r="DU12" s="9" t="str">
        <f t="shared" si="27"/>
        <v/>
      </c>
      <c r="DV12" s="9" t="str">
        <f t="shared" si="28"/>
        <v/>
      </c>
      <c r="DW12" s="9" t="str">
        <f t="shared" si="29"/>
        <v/>
      </c>
      <c r="DX12" s="9" t="str">
        <f t="shared" si="30"/>
        <v/>
      </c>
      <c r="DY12" s="9" t="str">
        <f t="shared" si="31"/>
        <v/>
      </c>
      <c r="DZ12" s="9" t="str">
        <f t="shared" si="32"/>
        <v/>
      </c>
      <c r="EA12" s="9" t="str">
        <f t="shared" si="33"/>
        <v/>
      </c>
      <c r="EB12" s="9" t="str">
        <f t="shared" si="34"/>
        <v/>
      </c>
      <c r="EC12" s="9" t="str">
        <f t="shared" si="35"/>
        <v/>
      </c>
      <c r="ED12" s="9" t="str">
        <f t="shared" si="36"/>
        <v>Jual Beli</v>
      </c>
      <c r="EE12" s="9" t="str">
        <f t="shared" si="37"/>
        <v>Tata caraPinjam meminjam</v>
      </c>
      <c r="EF12" s="31" t="str">
        <f>IFERROR(LOOKUP(MAX($DO12:$EC12),KKM!$C$11:$C$14,KKM!$F$11:$F$14),"")&amp;FK!ED12&amp;"; "&amp;IFERROR(LOOKUP(MIN($DO12:$EC12),KKM!$C$11:$C$14,KKM!$F$11:$F$14),"")&amp;FK!EE12</f>
        <v>Terampil dalam Jual Beli; Terampil dalam Tata caraPinjam meminjam</v>
      </c>
    </row>
    <row r="13" spans="1:136" ht="31.5" x14ac:dyDescent="0.25">
      <c r="A13" s="2">
        <v>11</v>
      </c>
      <c r="B13" s="3" t="str">
        <f t="shared" ca="1" si="0"/>
        <v>MILIANA</v>
      </c>
      <c r="C13" s="3" t="str">
        <f t="shared" ca="1" si="0"/>
        <v>0091954462</v>
      </c>
      <c r="D13" s="4" t="s">
        <v>249</v>
      </c>
      <c r="E13" s="5" t="s">
        <v>252</v>
      </c>
      <c r="F13" s="5"/>
      <c r="G13" s="5"/>
      <c r="H13" s="5">
        <v>90</v>
      </c>
      <c r="I13" s="5"/>
      <c r="J13" s="4" t="s">
        <v>250</v>
      </c>
      <c r="K13" s="5">
        <v>84</v>
      </c>
      <c r="L13" s="5"/>
      <c r="M13" s="5"/>
      <c r="N13" s="5">
        <v>82</v>
      </c>
      <c r="O13" s="5"/>
      <c r="P13" s="4" t="s">
        <v>251</v>
      </c>
      <c r="Q13" s="5">
        <v>80</v>
      </c>
      <c r="R13" s="5"/>
      <c r="S13" s="5"/>
      <c r="T13" s="5">
        <v>77</v>
      </c>
      <c r="U13" s="5"/>
      <c r="V13" s="4"/>
      <c r="W13" s="5"/>
      <c r="X13" s="5"/>
      <c r="Y13" s="5"/>
      <c r="Z13" s="5"/>
      <c r="AA13" s="5"/>
      <c r="AB13" s="4"/>
      <c r="AC13" s="5"/>
      <c r="AD13" s="5"/>
      <c r="AE13" s="5"/>
      <c r="AF13" s="5"/>
      <c r="AG13" s="5"/>
      <c r="AH13" s="4"/>
      <c r="AI13" s="5"/>
      <c r="AJ13" s="5"/>
      <c r="AK13" s="5"/>
      <c r="AL13" s="5"/>
      <c r="AM13" s="5"/>
      <c r="AN13" s="6"/>
      <c r="AO13" s="5"/>
      <c r="AP13" s="5"/>
      <c r="AQ13" s="5"/>
      <c r="AR13" s="5"/>
      <c r="AS13" s="5"/>
      <c r="AT13" s="4"/>
      <c r="AU13" s="5"/>
      <c r="AV13" s="5"/>
      <c r="AW13" s="5"/>
      <c r="AX13" s="5"/>
      <c r="AY13" s="5"/>
      <c r="AZ13" s="4"/>
      <c r="BA13" s="5"/>
      <c r="BB13" s="5"/>
      <c r="BC13" s="5"/>
      <c r="BD13" s="5"/>
      <c r="BE13" s="5"/>
      <c r="BF13" s="4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6">
        <f t="shared" si="2"/>
        <v>82</v>
      </c>
      <c r="CQ13" s="10">
        <f t="shared" si="3"/>
        <v>82</v>
      </c>
      <c r="CR13" s="10" t="str">
        <f t="shared" si="1"/>
        <v/>
      </c>
      <c r="CS13" s="10" t="str">
        <f t="shared" si="1"/>
        <v/>
      </c>
      <c r="CT13" s="10">
        <f t="shared" si="1"/>
        <v>83</v>
      </c>
      <c r="CU13" s="10" t="str">
        <f t="shared" si="1"/>
        <v/>
      </c>
      <c r="CV13" s="21" t="str">
        <f t="shared" si="4"/>
        <v/>
      </c>
      <c r="CW13" s="21">
        <f t="shared" si="5"/>
        <v>84</v>
      </c>
      <c r="CX13" s="22">
        <f t="shared" si="6"/>
        <v>80</v>
      </c>
      <c r="CY13" s="22" t="str">
        <f t="shared" si="7"/>
        <v/>
      </c>
      <c r="CZ13" s="22" t="str">
        <f t="shared" si="8"/>
        <v/>
      </c>
      <c r="DA13" s="23" t="str">
        <f t="shared" si="9"/>
        <v/>
      </c>
      <c r="DB13" s="23" t="str">
        <f t="shared" si="10"/>
        <v/>
      </c>
      <c r="DC13" s="23" t="str">
        <f t="shared" si="11"/>
        <v/>
      </c>
      <c r="DD13" s="23" t="str">
        <f t="shared" si="12"/>
        <v/>
      </c>
      <c r="DE13" s="23" t="str">
        <f t="shared" si="13"/>
        <v/>
      </c>
      <c r="DF13" s="23" t="str">
        <f t="shared" si="14"/>
        <v/>
      </c>
      <c r="DG13" s="23" t="str">
        <f t="shared" si="15"/>
        <v/>
      </c>
      <c r="DH13" s="23" t="str">
        <f t="shared" si="16"/>
        <v/>
      </c>
      <c r="DI13" s="23" t="str">
        <f t="shared" si="17"/>
        <v/>
      </c>
      <c r="DJ13" s="23" t="str">
        <f t="shared" si="18"/>
        <v/>
      </c>
      <c r="DK13" s="23" t="str">
        <f t="shared" si="19"/>
        <v>Tata caraPinjam meminjam</v>
      </c>
      <c r="DL13" s="23" t="str">
        <f t="shared" si="20"/>
        <v>Ketentuan barang temuan</v>
      </c>
      <c r="DM13" s="31" t="str">
        <f>IF(DK13="","",LOOKUP(MAX($CV13:$DJ13),KKM!$C$11:$C$14,KKM!$E$11:$E$14)&amp;" "&amp;FK!DK13&amp;"; "&amp;LOOKUP(MIN(FK!CV13:DJ13),KKM!$C$11:$C$14,KKM!$E$11:$E$14)&amp;" "&amp;FK!DL13)</f>
        <v>Memiliki kemampuan yang baik dalam  Tata caraPinjam meminjam; Memiliki kemampuan yang baik dalam  Ketentuan barang temuan</v>
      </c>
      <c r="DO13" s="9">
        <f t="shared" si="21"/>
        <v>90</v>
      </c>
      <c r="DP13" s="9">
        <f t="shared" si="22"/>
        <v>82</v>
      </c>
      <c r="DQ13" s="9">
        <f t="shared" si="23"/>
        <v>77</v>
      </c>
      <c r="DR13" s="9" t="str">
        <f t="shared" si="24"/>
        <v/>
      </c>
      <c r="DS13" s="9" t="str">
        <f t="shared" si="25"/>
        <v/>
      </c>
      <c r="DT13" s="9" t="str">
        <f t="shared" si="26"/>
        <v/>
      </c>
      <c r="DU13" s="9" t="str">
        <f t="shared" si="27"/>
        <v/>
      </c>
      <c r="DV13" s="9" t="str">
        <f t="shared" si="28"/>
        <v/>
      </c>
      <c r="DW13" s="9" t="str">
        <f t="shared" si="29"/>
        <v/>
      </c>
      <c r="DX13" s="9" t="str">
        <f t="shared" si="30"/>
        <v/>
      </c>
      <c r="DY13" s="9" t="str">
        <f t="shared" si="31"/>
        <v/>
      </c>
      <c r="DZ13" s="9" t="str">
        <f t="shared" si="32"/>
        <v/>
      </c>
      <c r="EA13" s="9" t="str">
        <f t="shared" si="33"/>
        <v/>
      </c>
      <c r="EB13" s="9" t="str">
        <f t="shared" si="34"/>
        <v/>
      </c>
      <c r="EC13" s="9" t="str">
        <f t="shared" si="35"/>
        <v/>
      </c>
      <c r="ED13" s="9" t="str">
        <f t="shared" si="36"/>
        <v>Jual Beli</v>
      </c>
      <c r="EE13" s="9" t="str">
        <f t="shared" si="37"/>
        <v>Ketentuan barang temuan</v>
      </c>
      <c r="EF13" s="31" t="str">
        <f>IFERROR(LOOKUP(MAX($DO13:$EC13),KKM!$C$11:$C$14,KKM!$F$11:$F$14),"")&amp;FK!ED13&amp;"; "&amp;IFERROR(LOOKUP(MIN($DO13:$EC13),KKM!$C$11:$C$14,KKM!$F$11:$F$14),"")&amp;FK!EE13</f>
        <v>Sangat terampil dalam Jual Beli; Cukup terampil dalam Ketentuan barang temuan</v>
      </c>
    </row>
    <row r="14" spans="1:136" ht="31.5" x14ac:dyDescent="0.25">
      <c r="A14" s="2">
        <v>12</v>
      </c>
      <c r="B14" s="3" t="str">
        <f t="shared" ca="1" si="0"/>
        <v>MUHAMMAD HAFIS</v>
      </c>
      <c r="C14" s="3" t="str">
        <f t="shared" ca="1" si="0"/>
        <v>0086427247</v>
      </c>
      <c r="D14" s="4" t="s">
        <v>249</v>
      </c>
      <c r="E14" s="5">
        <v>80</v>
      </c>
      <c r="F14" s="5"/>
      <c r="G14" s="5"/>
      <c r="H14" s="5">
        <v>84</v>
      </c>
      <c r="I14" s="5"/>
      <c r="J14" s="4" t="s">
        <v>250</v>
      </c>
      <c r="K14" s="5">
        <v>82</v>
      </c>
      <c r="L14" s="5"/>
      <c r="M14" s="5"/>
      <c r="N14" s="5">
        <v>80</v>
      </c>
      <c r="O14" s="5"/>
      <c r="P14" s="4" t="s">
        <v>251</v>
      </c>
      <c r="Q14" s="5">
        <v>82</v>
      </c>
      <c r="R14" s="5"/>
      <c r="S14" s="5"/>
      <c r="T14" s="5">
        <v>71</v>
      </c>
      <c r="U14" s="5"/>
      <c r="V14" s="4"/>
      <c r="W14" s="5"/>
      <c r="X14" s="5"/>
      <c r="Y14" s="5"/>
      <c r="Z14" s="5"/>
      <c r="AA14" s="5"/>
      <c r="AB14" s="4"/>
      <c r="AC14" s="5"/>
      <c r="AD14" s="5"/>
      <c r="AE14" s="5"/>
      <c r="AF14" s="5"/>
      <c r="AG14" s="5"/>
      <c r="AH14" s="4"/>
      <c r="AI14" s="5"/>
      <c r="AJ14" s="5"/>
      <c r="AK14" s="5"/>
      <c r="AL14" s="5"/>
      <c r="AM14" s="5"/>
      <c r="AN14" s="6"/>
      <c r="AO14" s="5"/>
      <c r="AP14" s="5"/>
      <c r="AQ14" s="5"/>
      <c r="AR14" s="5"/>
      <c r="AS14" s="5"/>
      <c r="AT14" s="4"/>
      <c r="AU14" s="5"/>
      <c r="AV14" s="5"/>
      <c r="AW14" s="5"/>
      <c r="AX14" s="5"/>
      <c r="AY14" s="5"/>
      <c r="AZ14" s="4"/>
      <c r="BA14" s="5"/>
      <c r="BB14" s="5"/>
      <c r="BC14" s="5"/>
      <c r="BD14" s="5"/>
      <c r="BE14" s="5"/>
      <c r="BF14" s="4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6">
        <f t="shared" si="2"/>
        <v>81.333333333333329</v>
      </c>
      <c r="CQ14" s="10">
        <f t="shared" si="3"/>
        <v>81.333333333333329</v>
      </c>
      <c r="CR14" s="10" t="str">
        <f t="shared" si="1"/>
        <v/>
      </c>
      <c r="CS14" s="10" t="str">
        <f t="shared" si="1"/>
        <v/>
      </c>
      <c r="CT14" s="10">
        <f t="shared" si="1"/>
        <v>78.333333333333329</v>
      </c>
      <c r="CU14" s="10" t="str">
        <f t="shared" si="1"/>
        <v/>
      </c>
      <c r="CV14" s="21">
        <f t="shared" si="4"/>
        <v>80</v>
      </c>
      <c r="CW14" s="21">
        <f t="shared" si="5"/>
        <v>82</v>
      </c>
      <c r="CX14" s="22">
        <f t="shared" si="6"/>
        <v>82</v>
      </c>
      <c r="CY14" s="22" t="str">
        <f t="shared" si="7"/>
        <v/>
      </c>
      <c r="CZ14" s="22" t="str">
        <f t="shared" si="8"/>
        <v/>
      </c>
      <c r="DA14" s="23" t="str">
        <f t="shared" si="9"/>
        <v/>
      </c>
      <c r="DB14" s="23" t="str">
        <f t="shared" si="10"/>
        <v/>
      </c>
      <c r="DC14" s="23" t="str">
        <f t="shared" si="11"/>
        <v/>
      </c>
      <c r="DD14" s="23" t="str">
        <f t="shared" si="12"/>
        <v/>
      </c>
      <c r="DE14" s="23" t="str">
        <f t="shared" si="13"/>
        <v/>
      </c>
      <c r="DF14" s="23" t="str">
        <f t="shared" si="14"/>
        <v/>
      </c>
      <c r="DG14" s="23" t="str">
        <f t="shared" si="15"/>
        <v/>
      </c>
      <c r="DH14" s="23" t="str">
        <f t="shared" si="16"/>
        <v/>
      </c>
      <c r="DI14" s="23" t="str">
        <f t="shared" si="17"/>
        <v/>
      </c>
      <c r="DJ14" s="23" t="str">
        <f t="shared" si="18"/>
        <v/>
      </c>
      <c r="DK14" s="23" t="str">
        <f t="shared" si="19"/>
        <v>Tata caraPinjam meminjam</v>
      </c>
      <c r="DL14" s="23" t="str">
        <f t="shared" si="20"/>
        <v>Jual Beli</v>
      </c>
      <c r="DM14" s="31" t="str">
        <f>IF(DK14="","",LOOKUP(MAX($CV14:$DJ14),KKM!$C$11:$C$14,KKM!$E$11:$E$14)&amp;" "&amp;FK!DK14&amp;"; "&amp;LOOKUP(MIN(FK!CV14:DJ14),KKM!$C$11:$C$14,KKM!$E$11:$E$14)&amp;" "&amp;FK!DL14)</f>
        <v>Memiliki kemampuan yang baik dalam  Tata caraPinjam meminjam; Memiliki kemampuan yang baik dalam  Jual Beli</v>
      </c>
      <c r="DO14" s="9">
        <f t="shared" si="21"/>
        <v>84</v>
      </c>
      <c r="DP14" s="9">
        <f t="shared" si="22"/>
        <v>80</v>
      </c>
      <c r="DQ14" s="9">
        <f t="shared" si="23"/>
        <v>71</v>
      </c>
      <c r="DR14" s="9" t="str">
        <f t="shared" si="24"/>
        <v/>
      </c>
      <c r="DS14" s="9" t="str">
        <f t="shared" si="25"/>
        <v/>
      </c>
      <c r="DT14" s="9" t="str">
        <f t="shared" si="26"/>
        <v/>
      </c>
      <c r="DU14" s="9" t="str">
        <f t="shared" si="27"/>
        <v/>
      </c>
      <c r="DV14" s="9" t="str">
        <f t="shared" si="28"/>
        <v/>
      </c>
      <c r="DW14" s="9" t="str">
        <f t="shared" si="29"/>
        <v/>
      </c>
      <c r="DX14" s="9" t="str">
        <f t="shared" si="30"/>
        <v/>
      </c>
      <c r="DY14" s="9" t="str">
        <f t="shared" si="31"/>
        <v/>
      </c>
      <c r="DZ14" s="9" t="str">
        <f t="shared" si="32"/>
        <v/>
      </c>
      <c r="EA14" s="9" t="str">
        <f t="shared" si="33"/>
        <v/>
      </c>
      <c r="EB14" s="9" t="str">
        <f t="shared" si="34"/>
        <v/>
      </c>
      <c r="EC14" s="9" t="str">
        <f t="shared" si="35"/>
        <v/>
      </c>
      <c r="ED14" s="9" t="str">
        <f t="shared" si="36"/>
        <v>Jual Beli</v>
      </c>
      <c r="EE14" s="9" t="str">
        <f t="shared" si="37"/>
        <v>Ketentuan barang temuan</v>
      </c>
      <c r="EF14" s="31" t="str">
        <f>IFERROR(LOOKUP(MAX($DO14:$EC14),KKM!$C$11:$C$14,KKM!$F$11:$F$14),"")&amp;FK!ED14&amp;"; "&amp;IFERROR(LOOKUP(MIN($DO14:$EC14),KKM!$C$11:$C$14,KKM!$F$11:$F$14),"")&amp;FK!EE14</f>
        <v>Terampil dalam Jual Beli; Cukup terampil dalam Ketentuan barang temuan</v>
      </c>
    </row>
    <row r="15" spans="1:136" ht="31.5" x14ac:dyDescent="0.25">
      <c r="A15" s="2">
        <v>13</v>
      </c>
      <c r="B15" s="3" t="str">
        <f t="shared" ca="1" si="0"/>
        <v>MUHAMMAD NIZAM</v>
      </c>
      <c r="C15" s="3" t="str">
        <f t="shared" ca="1" si="0"/>
        <v>0072115185</v>
      </c>
      <c r="D15" s="4" t="s">
        <v>249</v>
      </c>
      <c r="E15" s="5">
        <v>83</v>
      </c>
      <c r="F15" s="5"/>
      <c r="G15" s="5"/>
      <c r="H15" s="5">
        <v>82</v>
      </c>
      <c r="I15" s="5"/>
      <c r="J15" s="4" t="s">
        <v>250</v>
      </c>
      <c r="K15" s="5">
        <v>82</v>
      </c>
      <c r="L15" s="5"/>
      <c r="M15" s="5"/>
      <c r="N15" s="5">
        <v>88</v>
      </c>
      <c r="O15" s="5"/>
      <c r="P15" s="4" t="s">
        <v>251</v>
      </c>
      <c r="Q15" s="5">
        <v>84</v>
      </c>
      <c r="R15" s="5"/>
      <c r="S15" s="5"/>
      <c r="T15" s="5">
        <v>86</v>
      </c>
      <c r="U15" s="5"/>
      <c r="V15" s="4"/>
      <c r="W15" s="5"/>
      <c r="X15" s="5"/>
      <c r="Y15" s="5"/>
      <c r="Z15" s="5"/>
      <c r="AA15" s="5"/>
      <c r="AB15" s="4"/>
      <c r="AC15" s="5"/>
      <c r="AD15" s="5"/>
      <c r="AE15" s="5"/>
      <c r="AF15" s="5"/>
      <c r="AG15" s="5"/>
      <c r="AH15" s="4"/>
      <c r="AI15" s="5"/>
      <c r="AJ15" s="5"/>
      <c r="AK15" s="5"/>
      <c r="AL15" s="5"/>
      <c r="AM15" s="5"/>
      <c r="AN15" s="6"/>
      <c r="AO15" s="5"/>
      <c r="AP15" s="5"/>
      <c r="AQ15" s="5"/>
      <c r="AR15" s="5"/>
      <c r="AS15" s="5"/>
      <c r="AT15" s="4"/>
      <c r="AU15" s="5"/>
      <c r="AV15" s="5"/>
      <c r="AW15" s="5"/>
      <c r="AX15" s="5"/>
      <c r="AY15" s="5"/>
      <c r="AZ15" s="4"/>
      <c r="BA15" s="5"/>
      <c r="BB15" s="5"/>
      <c r="BC15" s="5"/>
      <c r="BD15" s="5"/>
      <c r="BE15" s="5"/>
      <c r="BF15" s="4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6">
        <f t="shared" si="2"/>
        <v>83</v>
      </c>
      <c r="CQ15" s="10">
        <f t="shared" si="3"/>
        <v>83</v>
      </c>
      <c r="CR15" s="10" t="str">
        <f t="shared" si="1"/>
        <v/>
      </c>
      <c r="CS15" s="10" t="str">
        <f t="shared" si="1"/>
        <v/>
      </c>
      <c r="CT15" s="10">
        <f t="shared" si="1"/>
        <v>85.333333333333329</v>
      </c>
      <c r="CU15" s="10" t="str">
        <f t="shared" si="1"/>
        <v/>
      </c>
      <c r="CV15" s="21">
        <f t="shared" si="4"/>
        <v>83</v>
      </c>
      <c r="CW15" s="21">
        <f t="shared" si="5"/>
        <v>82</v>
      </c>
      <c r="CX15" s="22">
        <f t="shared" si="6"/>
        <v>84</v>
      </c>
      <c r="CY15" s="22" t="str">
        <f t="shared" si="7"/>
        <v/>
      </c>
      <c r="CZ15" s="22" t="str">
        <f t="shared" si="8"/>
        <v/>
      </c>
      <c r="DA15" s="23" t="str">
        <f t="shared" si="9"/>
        <v/>
      </c>
      <c r="DB15" s="23" t="str">
        <f t="shared" si="10"/>
        <v/>
      </c>
      <c r="DC15" s="23" t="str">
        <f t="shared" si="11"/>
        <v/>
      </c>
      <c r="DD15" s="23" t="str">
        <f t="shared" si="12"/>
        <v/>
      </c>
      <c r="DE15" s="23" t="str">
        <f t="shared" si="13"/>
        <v/>
      </c>
      <c r="DF15" s="23" t="str">
        <f t="shared" si="14"/>
        <v/>
      </c>
      <c r="DG15" s="23" t="str">
        <f t="shared" si="15"/>
        <v/>
      </c>
      <c r="DH15" s="23" t="str">
        <f t="shared" si="16"/>
        <v/>
      </c>
      <c r="DI15" s="23" t="str">
        <f t="shared" si="17"/>
        <v/>
      </c>
      <c r="DJ15" s="23" t="str">
        <f t="shared" si="18"/>
        <v/>
      </c>
      <c r="DK15" s="23" t="str">
        <f t="shared" si="19"/>
        <v>Ketentuan barang temuan</v>
      </c>
      <c r="DL15" s="23" t="str">
        <f t="shared" si="20"/>
        <v>Tata caraPinjam meminjam</v>
      </c>
      <c r="DM15" s="31" t="str">
        <f>IF(DK15="","",LOOKUP(MAX($CV15:$DJ15),KKM!$C$11:$C$14,KKM!$E$11:$E$14)&amp;" "&amp;FK!DK15&amp;"; "&amp;LOOKUP(MIN(FK!CV15:DJ15),KKM!$C$11:$C$14,KKM!$E$11:$E$14)&amp;" "&amp;FK!DL15)</f>
        <v>Memiliki kemampuan yang baik dalam  Ketentuan barang temuan; Memiliki kemampuan yang baik dalam  Tata caraPinjam meminjam</v>
      </c>
      <c r="DO15" s="9">
        <f t="shared" si="21"/>
        <v>82</v>
      </c>
      <c r="DP15" s="9">
        <f t="shared" si="22"/>
        <v>88</v>
      </c>
      <c r="DQ15" s="9">
        <f t="shared" si="23"/>
        <v>86</v>
      </c>
      <c r="DR15" s="9" t="str">
        <f t="shared" si="24"/>
        <v/>
      </c>
      <c r="DS15" s="9" t="str">
        <f t="shared" si="25"/>
        <v/>
      </c>
      <c r="DT15" s="9" t="str">
        <f t="shared" si="26"/>
        <v/>
      </c>
      <c r="DU15" s="9" t="str">
        <f t="shared" si="27"/>
        <v/>
      </c>
      <c r="DV15" s="9" t="str">
        <f t="shared" si="28"/>
        <v/>
      </c>
      <c r="DW15" s="9" t="str">
        <f t="shared" si="29"/>
        <v/>
      </c>
      <c r="DX15" s="9" t="str">
        <f t="shared" si="30"/>
        <v/>
      </c>
      <c r="DY15" s="9" t="str">
        <f t="shared" si="31"/>
        <v/>
      </c>
      <c r="DZ15" s="9" t="str">
        <f t="shared" si="32"/>
        <v/>
      </c>
      <c r="EA15" s="9" t="str">
        <f t="shared" si="33"/>
        <v/>
      </c>
      <c r="EB15" s="9" t="str">
        <f t="shared" si="34"/>
        <v/>
      </c>
      <c r="EC15" s="9" t="str">
        <f t="shared" si="35"/>
        <v/>
      </c>
      <c r="ED15" s="9" t="str">
        <f t="shared" si="36"/>
        <v>Tata caraPinjam meminjam</v>
      </c>
      <c r="EE15" s="9" t="str">
        <f t="shared" si="37"/>
        <v>Jual Beli</v>
      </c>
      <c r="EF15" s="31" t="str">
        <f>IFERROR(LOOKUP(MAX($DO15:$EC15),KKM!$C$11:$C$14,KKM!$F$11:$F$14),"")&amp;FK!ED15&amp;"; "&amp;IFERROR(LOOKUP(MIN($DO15:$EC15),KKM!$C$11:$C$14,KKM!$F$11:$F$14),"")&amp;FK!EE15</f>
        <v>Terampil dalam Tata caraPinjam meminjam; Terampil dalam Jual Beli</v>
      </c>
    </row>
    <row r="16" spans="1:136" ht="31.5" x14ac:dyDescent="0.25">
      <c r="A16" s="2">
        <v>14</v>
      </c>
      <c r="B16" s="3" t="str">
        <f t="shared" ca="1" si="0"/>
        <v>MUHAMMAD RAMADANI</v>
      </c>
      <c r="C16" s="3" t="str">
        <f t="shared" ca="1" si="0"/>
        <v>0071550749</v>
      </c>
      <c r="D16" s="4" t="s">
        <v>249</v>
      </c>
      <c r="E16" s="5">
        <v>84</v>
      </c>
      <c r="F16" s="5"/>
      <c r="G16" s="5"/>
      <c r="H16" s="5">
        <v>86</v>
      </c>
      <c r="I16" s="5"/>
      <c r="J16" s="4" t="s">
        <v>250</v>
      </c>
      <c r="K16" s="5">
        <v>86</v>
      </c>
      <c r="L16" s="5"/>
      <c r="M16" s="5"/>
      <c r="N16" s="5">
        <v>80</v>
      </c>
      <c r="O16" s="5"/>
      <c r="P16" s="4" t="s">
        <v>251</v>
      </c>
      <c r="Q16" s="5">
        <v>82</v>
      </c>
      <c r="R16" s="5"/>
      <c r="S16" s="5"/>
      <c r="T16" s="5">
        <v>71</v>
      </c>
      <c r="U16" s="5"/>
      <c r="V16" s="4"/>
      <c r="W16" s="5"/>
      <c r="X16" s="5"/>
      <c r="Y16" s="5"/>
      <c r="Z16" s="5"/>
      <c r="AA16" s="5"/>
      <c r="AB16" s="4"/>
      <c r="AC16" s="5"/>
      <c r="AD16" s="5"/>
      <c r="AE16" s="5"/>
      <c r="AF16" s="5"/>
      <c r="AG16" s="5"/>
      <c r="AH16" s="4"/>
      <c r="AI16" s="5"/>
      <c r="AJ16" s="5"/>
      <c r="AK16" s="5"/>
      <c r="AL16" s="5"/>
      <c r="AM16" s="5"/>
      <c r="AN16" s="6"/>
      <c r="AO16" s="5"/>
      <c r="AP16" s="5"/>
      <c r="AQ16" s="5"/>
      <c r="AR16" s="5"/>
      <c r="AS16" s="5"/>
      <c r="AT16" s="4"/>
      <c r="AU16" s="5"/>
      <c r="AV16" s="5"/>
      <c r="AW16" s="5"/>
      <c r="AX16" s="5"/>
      <c r="AY16" s="5"/>
      <c r="AZ16" s="4"/>
      <c r="BA16" s="5"/>
      <c r="BB16" s="5"/>
      <c r="BC16" s="5"/>
      <c r="BD16" s="5"/>
      <c r="BE16" s="5"/>
      <c r="BF16" s="4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6">
        <f t="shared" si="2"/>
        <v>84</v>
      </c>
      <c r="CQ16" s="10">
        <f t="shared" si="3"/>
        <v>84</v>
      </c>
      <c r="CR16" s="10" t="str">
        <f t="shared" si="1"/>
        <v/>
      </c>
      <c r="CS16" s="10" t="str">
        <f t="shared" si="1"/>
        <v/>
      </c>
      <c r="CT16" s="10">
        <f t="shared" si="1"/>
        <v>79</v>
      </c>
      <c r="CU16" s="10" t="str">
        <f t="shared" si="1"/>
        <v/>
      </c>
      <c r="CV16" s="21">
        <f t="shared" si="4"/>
        <v>84</v>
      </c>
      <c r="CW16" s="21">
        <f t="shared" si="5"/>
        <v>86</v>
      </c>
      <c r="CX16" s="22">
        <f t="shared" si="6"/>
        <v>82</v>
      </c>
      <c r="CY16" s="22" t="str">
        <f t="shared" si="7"/>
        <v/>
      </c>
      <c r="CZ16" s="22" t="str">
        <f t="shared" si="8"/>
        <v/>
      </c>
      <c r="DA16" s="23" t="str">
        <f t="shared" si="9"/>
        <v/>
      </c>
      <c r="DB16" s="23" t="str">
        <f t="shared" si="10"/>
        <v/>
      </c>
      <c r="DC16" s="23" t="str">
        <f t="shared" si="11"/>
        <v/>
      </c>
      <c r="DD16" s="23" t="str">
        <f t="shared" si="12"/>
        <v/>
      </c>
      <c r="DE16" s="23" t="str">
        <f t="shared" si="13"/>
        <v/>
      </c>
      <c r="DF16" s="23" t="str">
        <f t="shared" si="14"/>
        <v/>
      </c>
      <c r="DG16" s="23" t="str">
        <f t="shared" si="15"/>
        <v/>
      </c>
      <c r="DH16" s="23" t="str">
        <f t="shared" si="16"/>
        <v/>
      </c>
      <c r="DI16" s="23" t="str">
        <f t="shared" si="17"/>
        <v/>
      </c>
      <c r="DJ16" s="23" t="str">
        <f t="shared" si="18"/>
        <v/>
      </c>
      <c r="DK16" s="23" t="str">
        <f t="shared" si="19"/>
        <v>Tata caraPinjam meminjam</v>
      </c>
      <c r="DL16" s="23" t="str">
        <f t="shared" si="20"/>
        <v>Ketentuan barang temuan</v>
      </c>
      <c r="DM16" s="31" t="str">
        <f>IF(DK16="","",LOOKUP(MAX($CV16:$DJ16),KKM!$C$11:$C$14,KKM!$E$11:$E$14)&amp;" "&amp;FK!DK16&amp;"; "&amp;LOOKUP(MIN(FK!CV16:DJ16),KKM!$C$11:$C$14,KKM!$E$11:$E$14)&amp;" "&amp;FK!DL16)</f>
        <v>Memiliki kemampuan yang baik dalam  Tata caraPinjam meminjam; Memiliki kemampuan yang baik dalam  Ketentuan barang temuan</v>
      </c>
      <c r="DO16" s="9">
        <f t="shared" si="21"/>
        <v>86</v>
      </c>
      <c r="DP16" s="9">
        <f t="shared" si="22"/>
        <v>80</v>
      </c>
      <c r="DQ16" s="9">
        <f t="shared" si="23"/>
        <v>71</v>
      </c>
      <c r="DR16" s="9" t="str">
        <f t="shared" si="24"/>
        <v/>
      </c>
      <c r="DS16" s="9" t="str">
        <f t="shared" si="25"/>
        <v/>
      </c>
      <c r="DT16" s="9" t="str">
        <f t="shared" si="26"/>
        <v/>
      </c>
      <c r="DU16" s="9" t="str">
        <f t="shared" si="27"/>
        <v/>
      </c>
      <c r="DV16" s="9" t="str">
        <f t="shared" si="28"/>
        <v/>
      </c>
      <c r="DW16" s="9" t="str">
        <f t="shared" si="29"/>
        <v/>
      </c>
      <c r="DX16" s="9" t="str">
        <f t="shared" si="30"/>
        <v/>
      </c>
      <c r="DY16" s="9" t="str">
        <f t="shared" si="31"/>
        <v/>
      </c>
      <c r="DZ16" s="9" t="str">
        <f t="shared" si="32"/>
        <v/>
      </c>
      <c r="EA16" s="9" t="str">
        <f t="shared" si="33"/>
        <v/>
      </c>
      <c r="EB16" s="9" t="str">
        <f t="shared" si="34"/>
        <v/>
      </c>
      <c r="EC16" s="9" t="str">
        <f t="shared" si="35"/>
        <v/>
      </c>
      <c r="ED16" s="9" t="str">
        <f t="shared" si="36"/>
        <v>Jual Beli</v>
      </c>
      <c r="EE16" s="9" t="str">
        <f t="shared" si="37"/>
        <v>Ketentuan barang temuan</v>
      </c>
      <c r="EF16" s="31" t="str">
        <f>IFERROR(LOOKUP(MAX($DO16:$EC16),KKM!$C$11:$C$14,KKM!$F$11:$F$14),"")&amp;FK!ED16&amp;"; "&amp;IFERROR(LOOKUP(MIN($DO16:$EC16),KKM!$C$11:$C$14,KKM!$F$11:$F$14),"")&amp;FK!EE16</f>
        <v>Terampil dalam Jual Beli; Cukup terampil dalam Ketentuan barang temuan</v>
      </c>
    </row>
    <row r="17" spans="1:136" ht="31.5" x14ac:dyDescent="0.25">
      <c r="A17" s="2">
        <v>15</v>
      </c>
      <c r="B17" s="3" t="str">
        <f t="shared" ca="1" si="0"/>
        <v>MUHAMMAD REVALISA AKBAR</v>
      </c>
      <c r="C17" s="3" t="str">
        <f t="shared" ca="1" si="0"/>
        <v>0087069179</v>
      </c>
      <c r="D17" s="4" t="s">
        <v>249</v>
      </c>
      <c r="E17" s="5" t="s">
        <v>244</v>
      </c>
      <c r="F17" s="5"/>
      <c r="G17" s="5"/>
      <c r="H17" s="5">
        <v>82</v>
      </c>
      <c r="I17" s="5"/>
      <c r="J17" s="4" t="s">
        <v>250</v>
      </c>
      <c r="K17" s="5">
        <v>75</v>
      </c>
      <c r="L17" s="5"/>
      <c r="M17" s="5"/>
      <c r="N17" s="5">
        <v>80</v>
      </c>
      <c r="O17" s="5"/>
      <c r="P17" s="4" t="s">
        <v>251</v>
      </c>
      <c r="Q17" s="5">
        <v>82</v>
      </c>
      <c r="R17" s="5"/>
      <c r="S17" s="5"/>
      <c r="T17" s="5">
        <v>73</v>
      </c>
      <c r="U17" s="5"/>
      <c r="V17" s="4"/>
      <c r="W17" s="5"/>
      <c r="X17" s="5"/>
      <c r="Y17" s="5"/>
      <c r="Z17" s="5"/>
      <c r="AA17" s="5"/>
      <c r="AB17" s="4"/>
      <c r="AC17" s="5"/>
      <c r="AD17" s="5"/>
      <c r="AE17" s="5"/>
      <c r="AF17" s="5"/>
      <c r="AG17" s="5"/>
      <c r="AH17" s="4"/>
      <c r="AI17" s="5"/>
      <c r="AJ17" s="5"/>
      <c r="AK17" s="5"/>
      <c r="AL17" s="5"/>
      <c r="AM17" s="5"/>
      <c r="AN17" s="6"/>
      <c r="AO17" s="5"/>
      <c r="AP17" s="5"/>
      <c r="AQ17" s="5"/>
      <c r="AR17" s="5"/>
      <c r="AS17" s="5"/>
      <c r="AT17" s="4"/>
      <c r="AU17" s="5"/>
      <c r="AV17" s="5"/>
      <c r="AW17" s="5"/>
      <c r="AX17" s="5"/>
      <c r="AY17" s="5"/>
      <c r="AZ17" s="4"/>
      <c r="BA17" s="5"/>
      <c r="BB17" s="5"/>
      <c r="BC17" s="5"/>
      <c r="BD17" s="5"/>
      <c r="BE17" s="5"/>
      <c r="BF17" s="4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6">
        <f t="shared" si="2"/>
        <v>78.5</v>
      </c>
      <c r="CQ17" s="10">
        <f t="shared" si="3"/>
        <v>78.5</v>
      </c>
      <c r="CR17" s="10" t="str">
        <f t="shared" si="1"/>
        <v/>
      </c>
      <c r="CS17" s="10" t="str">
        <f t="shared" si="1"/>
        <v/>
      </c>
      <c r="CT17" s="10">
        <f t="shared" si="1"/>
        <v>78.333333333333329</v>
      </c>
      <c r="CU17" s="10" t="str">
        <f t="shared" si="1"/>
        <v/>
      </c>
      <c r="CV17" s="21" t="str">
        <f t="shared" si="4"/>
        <v/>
      </c>
      <c r="CW17" s="21">
        <f t="shared" si="5"/>
        <v>75</v>
      </c>
      <c r="CX17" s="22">
        <f t="shared" si="6"/>
        <v>82</v>
      </c>
      <c r="CY17" s="22" t="str">
        <f t="shared" si="7"/>
        <v/>
      </c>
      <c r="CZ17" s="22" t="str">
        <f t="shared" si="8"/>
        <v/>
      </c>
      <c r="DA17" s="23" t="str">
        <f t="shared" si="9"/>
        <v/>
      </c>
      <c r="DB17" s="23" t="str">
        <f t="shared" si="10"/>
        <v/>
      </c>
      <c r="DC17" s="23" t="str">
        <f t="shared" si="11"/>
        <v/>
      </c>
      <c r="DD17" s="23" t="str">
        <f t="shared" si="12"/>
        <v/>
      </c>
      <c r="DE17" s="23" t="str">
        <f t="shared" si="13"/>
        <v/>
      </c>
      <c r="DF17" s="23" t="str">
        <f t="shared" si="14"/>
        <v/>
      </c>
      <c r="DG17" s="23" t="str">
        <f t="shared" si="15"/>
        <v/>
      </c>
      <c r="DH17" s="23" t="str">
        <f t="shared" si="16"/>
        <v/>
      </c>
      <c r="DI17" s="23" t="str">
        <f t="shared" si="17"/>
        <v/>
      </c>
      <c r="DJ17" s="23" t="str">
        <f t="shared" si="18"/>
        <v/>
      </c>
      <c r="DK17" s="23" t="str">
        <f t="shared" si="19"/>
        <v>Ketentuan barang temuan</v>
      </c>
      <c r="DL17" s="23" t="str">
        <f t="shared" si="20"/>
        <v>Tata caraPinjam meminjam</v>
      </c>
      <c r="DM17" s="31" t="str">
        <f>IF(DK17="","",LOOKUP(MAX($CV17:$DJ17),KKM!$C$11:$C$14,KKM!$E$11:$E$14)&amp;" "&amp;FK!DK17&amp;"; "&amp;LOOKUP(MIN(FK!CV17:DJ17),KKM!$C$11:$C$14,KKM!$E$11:$E$14)&amp;" "&amp;FK!DL17)</f>
        <v>Memiliki kemampuan yang baik dalam  Ketentuan barang temuan; Memiliki kemampuan yang cukup baik dalam  Tata caraPinjam meminjam</v>
      </c>
      <c r="DO17" s="9">
        <f t="shared" si="21"/>
        <v>82</v>
      </c>
      <c r="DP17" s="9">
        <f t="shared" si="22"/>
        <v>80</v>
      </c>
      <c r="DQ17" s="9">
        <f t="shared" si="23"/>
        <v>73</v>
      </c>
      <c r="DR17" s="9" t="str">
        <f t="shared" si="24"/>
        <v/>
      </c>
      <c r="DS17" s="9" t="str">
        <f t="shared" si="25"/>
        <v/>
      </c>
      <c r="DT17" s="9" t="str">
        <f t="shared" si="26"/>
        <v/>
      </c>
      <c r="DU17" s="9" t="str">
        <f t="shared" si="27"/>
        <v/>
      </c>
      <c r="DV17" s="9" t="str">
        <f t="shared" si="28"/>
        <v/>
      </c>
      <c r="DW17" s="9" t="str">
        <f t="shared" si="29"/>
        <v/>
      </c>
      <c r="DX17" s="9" t="str">
        <f t="shared" si="30"/>
        <v/>
      </c>
      <c r="DY17" s="9" t="str">
        <f t="shared" si="31"/>
        <v/>
      </c>
      <c r="DZ17" s="9" t="str">
        <f t="shared" si="32"/>
        <v/>
      </c>
      <c r="EA17" s="9" t="str">
        <f t="shared" si="33"/>
        <v/>
      </c>
      <c r="EB17" s="9" t="str">
        <f t="shared" si="34"/>
        <v/>
      </c>
      <c r="EC17" s="9" t="str">
        <f t="shared" si="35"/>
        <v/>
      </c>
      <c r="ED17" s="9" t="str">
        <f t="shared" si="36"/>
        <v>Jual Beli</v>
      </c>
      <c r="EE17" s="9" t="str">
        <f t="shared" si="37"/>
        <v>Ketentuan barang temuan</v>
      </c>
      <c r="EF17" s="31" t="str">
        <f>IFERROR(LOOKUP(MAX($DO17:$EC17),KKM!$C$11:$C$14,KKM!$F$11:$F$14),"")&amp;FK!ED17&amp;"; "&amp;IFERROR(LOOKUP(MIN($DO17:$EC17),KKM!$C$11:$C$14,KKM!$F$11:$F$14),"")&amp;FK!EE17</f>
        <v>Terampil dalam Jual Beli; Cukup terampil dalam Ketentuan barang temuan</v>
      </c>
    </row>
    <row r="18" spans="1:136" ht="31.5" x14ac:dyDescent="0.25">
      <c r="A18" s="2">
        <v>16</v>
      </c>
      <c r="B18" s="3" t="str">
        <f t="shared" ca="1" si="0"/>
        <v>MUHAMMAD ROZI</v>
      </c>
      <c r="C18" s="3" t="str">
        <f t="shared" ca="1" si="0"/>
        <v>0078857610</v>
      </c>
      <c r="D18" s="4" t="s">
        <v>249</v>
      </c>
      <c r="E18" s="5">
        <v>85</v>
      </c>
      <c r="F18" s="5"/>
      <c r="G18" s="5"/>
      <c r="H18" s="5">
        <v>85</v>
      </c>
      <c r="I18" s="5"/>
      <c r="J18" s="4" t="s">
        <v>250</v>
      </c>
      <c r="K18" s="5">
        <v>80</v>
      </c>
      <c r="L18" s="5"/>
      <c r="M18" s="5"/>
      <c r="N18" s="5">
        <v>86</v>
      </c>
      <c r="O18" s="5"/>
      <c r="P18" s="4" t="s">
        <v>251</v>
      </c>
      <c r="Q18" s="5">
        <v>84</v>
      </c>
      <c r="R18" s="5"/>
      <c r="S18" s="5"/>
      <c r="T18" s="5">
        <v>91</v>
      </c>
      <c r="U18" s="5"/>
      <c r="V18" s="4"/>
      <c r="W18" s="5"/>
      <c r="X18" s="5"/>
      <c r="Y18" s="5"/>
      <c r="Z18" s="5"/>
      <c r="AA18" s="5"/>
      <c r="AB18" s="4"/>
      <c r="AC18" s="5"/>
      <c r="AD18" s="5"/>
      <c r="AE18" s="5"/>
      <c r="AF18" s="5"/>
      <c r="AG18" s="5"/>
      <c r="AH18" s="4"/>
      <c r="AI18" s="5"/>
      <c r="AJ18" s="5"/>
      <c r="AK18" s="5"/>
      <c r="AL18" s="5"/>
      <c r="AM18" s="5"/>
      <c r="AN18" s="6"/>
      <c r="AO18" s="5"/>
      <c r="AP18" s="5"/>
      <c r="AQ18" s="5"/>
      <c r="AR18" s="5"/>
      <c r="AS18" s="5"/>
      <c r="AT18" s="4"/>
      <c r="AU18" s="5"/>
      <c r="AV18" s="5"/>
      <c r="AW18" s="5"/>
      <c r="AX18" s="5"/>
      <c r="AY18" s="5"/>
      <c r="AZ18" s="4"/>
      <c r="BA18" s="5"/>
      <c r="BB18" s="5"/>
      <c r="BC18" s="5"/>
      <c r="BD18" s="5"/>
      <c r="BE18" s="5"/>
      <c r="BF18" s="4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6">
        <f t="shared" si="2"/>
        <v>83</v>
      </c>
      <c r="CQ18" s="10">
        <f t="shared" si="3"/>
        <v>83</v>
      </c>
      <c r="CR18" s="10" t="str">
        <f t="shared" si="1"/>
        <v/>
      </c>
      <c r="CS18" s="10" t="str">
        <f t="shared" si="1"/>
        <v/>
      </c>
      <c r="CT18" s="10">
        <f t="shared" si="1"/>
        <v>87.333333333333329</v>
      </c>
      <c r="CU18" s="10" t="str">
        <f t="shared" si="1"/>
        <v/>
      </c>
      <c r="CV18" s="21">
        <f t="shared" si="4"/>
        <v>85</v>
      </c>
      <c r="CW18" s="21">
        <f t="shared" si="5"/>
        <v>80</v>
      </c>
      <c r="CX18" s="22">
        <f t="shared" si="6"/>
        <v>84</v>
      </c>
      <c r="CY18" s="22" t="str">
        <f t="shared" si="7"/>
        <v/>
      </c>
      <c r="CZ18" s="22" t="str">
        <f t="shared" si="8"/>
        <v/>
      </c>
      <c r="DA18" s="23" t="str">
        <f t="shared" si="9"/>
        <v/>
      </c>
      <c r="DB18" s="23" t="str">
        <f t="shared" si="10"/>
        <v/>
      </c>
      <c r="DC18" s="23" t="str">
        <f t="shared" si="11"/>
        <v/>
      </c>
      <c r="DD18" s="23" t="str">
        <f t="shared" si="12"/>
        <v/>
      </c>
      <c r="DE18" s="23" t="str">
        <f t="shared" si="13"/>
        <v/>
      </c>
      <c r="DF18" s="23" t="str">
        <f t="shared" si="14"/>
        <v/>
      </c>
      <c r="DG18" s="23" t="str">
        <f t="shared" si="15"/>
        <v/>
      </c>
      <c r="DH18" s="23" t="str">
        <f t="shared" si="16"/>
        <v/>
      </c>
      <c r="DI18" s="23" t="str">
        <f t="shared" si="17"/>
        <v/>
      </c>
      <c r="DJ18" s="23" t="str">
        <f t="shared" si="18"/>
        <v/>
      </c>
      <c r="DK18" s="23" t="str">
        <f t="shared" si="19"/>
        <v>Jual Beli</v>
      </c>
      <c r="DL18" s="23" t="str">
        <f t="shared" si="20"/>
        <v>Tata caraPinjam meminjam</v>
      </c>
      <c r="DM18" s="31" t="str">
        <f>IF(DK18="","",LOOKUP(MAX($CV18:$DJ18),KKM!$C$11:$C$14,KKM!$E$11:$E$14)&amp;" "&amp;FK!DK18&amp;"; "&amp;LOOKUP(MIN(FK!CV18:DJ18),KKM!$C$11:$C$14,KKM!$E$11:$E$14)&amp;" "&amp;FK!DL18)</f>
        <v>Memiliki kemampuan yang baik dalam  Jual Beli; Memiliki kemampuan yang baik dalam  Tata caraPinjam meminjam</v>
      </c>
      <c r="DO18" s="9">
        <f t="shared" si="21"/>
        <v>85</v>
      </c>
      <c r="DP18" s="9">
        <f t="shared" si="22"/>
        <v>86</v>
      </c>
      <c r="DQ18" s="9">
        <f t="shared" si="23"/>
        <v>91</v>
      </c>
      <c r="DR18" s="9" t="str">
        <f t="shared" si="24"/>
        <v/>
      </c>
      <c r="DS18" s="9" t="str">
        <f t="shared" si="25"/>
        <v/>
      </c>
      <c r="DT18" s="9" t="str">
        <f t="shared" si="26"/>
        <v/>
      </c>
      <c r="DU18" s="9" t="str">
        <f t="shared" si="27"/>
        <v/>
      </c>
      <c r="DV18" s="9" t="str">
        <f t="shared" si="28"/>
        <v/>
      </c>
      <c r="DW18" s="9" t="str">
        <f t="shared" si="29"/>
        <v/>
      </c>
      <c r="DX18" s="9" t="str">
        <f t="shared" si="30"/>
        <v/>
      </c>
      <c r="DY18" s="9" t="str">
        <f t="shared" si="31"/>
        <v/>
      </c>
      <c r="DZ18" s="9" t="str">
        <f t="shared" si="32"/>
        <v/>
      </c>
      <c r="EA18" s="9" t="str">
        <f t="shared" si="33"/>
        <v/>
      </c>
      <c r="EB18" s="9" t="str">
        <f t="shared" si="34"/>
        <v/>
      </c>
      <c r="EC18" s="9" t="str">
        <f t="shared" si="35"/>
        <v/>
      </c>
      <c r="ED18" s="9" t="str">
        <f t="shared" si="36"/>
        <v>Ketentuan barang temuan</v>
      </c>
      <c r="EE18" s="9" t="str">
        <f t="shared" si="37"/>
        <v>Jual Beli</v>
      </c>
      <c r="EF18" s="31" t="str">
        <f>IFERROR(LOOKUP(MAX($DO18:$EC18),KKM!$C$11:$C$14,KKM!$F$11:$F$14),"")&amp;FK!ED18&amp;"; "&amp;IFERROR(LOOKUP(MIN($DO18:$EC18),KKM!$C$11:$C$14,KKM!$F$11:$F$14),"")&amp;FK!EE18</f>
        <v>Sangat terampil dalam Ketentuan barang temuan; Terampil dalam Jual Beli</v>
      </c>
    </row>
    <row r="19" spans="1:136" ht="31.5" x14ac:dyDescent="0.25">
      <c r="A19" s="2">
        <v>17</v>
      </c>
      <c r="B19" s="3" t="str">
        <f t="shared" ca="1" si="0"/>
        <v>MUHAMMAD SUKRON</v>
      </c>
      <c r="C19" s="3" t="str">
        <f t="shared" ca="1" si="0"/>
        <v>0073337501</v>
      </c>
      <c r="D19" s="4" t="s">
        <v>249</v>
      </c>
      <c r="E19" s="5">
        <v>93</v>
      </c>
      <c r="F19" s="5"/>
      <c r="G19" s="5"/>
      <c r="H19" s="5">
        <v>82</v>
      </c>
      <c r="I19" s="5"/>
      <c r="J19" s="4" t="s">
        <v>250</v>
      </c>
      <c r="K19" s="5">
        <v>82</v>
      </c>
      <c r="L19" s="5"/>
      <c r="M19" s="5"/>
      <c r="N19" s="5">
        <v>86</v>
      </c>
      <c r="O19" s="5"/>
      <c r="P19" s="4" t="s">
        <v>251</v>
      </c>
      <c r="Q19" s="5">
        <v>82</v>
      </c>
      <c r="R19" s="5"/>
      <c r="S19" s="5"/>
      <c r="T19" s="5">
        <v>91</v>
      </c>
      <c r="U19" s="5"/>
      <c r="V19" s="4"/>
      <c r="W19" s="5"/>
      <c r="X19" s="5"/>
      <c r="Y19" s="5"/>
      <c r="Z19" s="5"/>
      <c r="AA19" s="5"/>
      <c r="AB19" s="4"/>
      <c r="AC19" s="5"/>
      <c r="AD19" s="5"/>
      <c r="AE19" s="5"/>
      <c r="AF19" s="5"/>
      <c r="AG19" s="5"/>
      <c r="AH19" s="4"/>
      <c r="AI19" s="5"/>
      <c r="AJ19" s="5"/>
      <c r="AK19" s="5"/>
      <c r="AL19" s="5"/>
      <c r="AM19" s="5"/>
      <c r="AN19" s="6"/>
      <c r="AO19" s="5"/>
      <c r="AP19" s="5"/>
      <c r="AQ19" s="5"/>
      <c r="AR19" s="5"/>
      <c r="AS19" s="5"/>
      <c r="AT19" s="4"/>
      <c r="AU19" s="5"/>
      <c r="AV19" s="5"/>
      <c r="AW19" s="5"/>
      <c r="AX19" s="5"/>
      <c r="AY19" s="5"/>
      <c r="AZ19" s="4"/>
      <c r="BA19" s="5"/>
      <c r="BB19" s="5"/>
      <c r="BC19" s="5"/>
      <c r="BD19" s="5"/>
      <c r="BE19" s="5"/>
      <c r="BF19" s="4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6">
        <f t="shared" si="2"/>
        <v>85.666666666666671</v>
      </c>
      <c r="CQ19" s="10">
        <f t="shared" si="3"/>
        <v>85.666666666666671</v>
      </c>
      <c r="CR19" s="10" t="str">
        <f t="shared" si="3"/>
        <v/>
      </c>
      <c r="CS19" s="10" t="str">
        <f t="shared" si="3"/>
        <v/>
      </c>
      <c r="CT19" s="10">
        <f t="shared" si="3"/>
        <v>86.333333333333329</v>
      </c>
      <c r="CU19" s="10" t="str">
        <f t="shared" si="3"/>
        <v/>
      </c>
      <c r="CV19" s="21">
        <f t="shared" si="4"/>
        <v>93</v>
      </c>
      <c r="CW19" s="21">
        <f t="shared" si="5"/>
        <v>82</v>
      </c>
      <c r="CX19" s="22">
        <f t="shared" si="6"/>
        <v>82</v>
      </c>
      <c r="CY19" s="22" t="str">
        <f t="shared" si="7"/>
        <v/>
      </c>
      <c r="CZ19" s="22" t="str">
        <f t="shared" si="8"/>
        <v/>
      </c>
      <c r="DA19" s="23" t="str">
        <f t="shared" si="9"/>
        <v/>
      </c>
      <c r="DB19" s="23" t="str">
        <f t="shared" si="10"/>
        <v/>
      </c>
      <c r="DC19" s="23" t="str">
        <f t="shared" si="11"/>
        <v/>
      </c>
      <c r="DD19" s="23" t="str">
        <f t="shared" si="12"/>
        <v/>
      </c>
      <c r="DE19" s="23" t="str">
        <f t="shared" si="13"/>
        <v/>
      </c>
      <c r="DF19" s="23" t="str">
        <f t="shared" si="14"/>
        <v/>
      </c>
      <c r="DG19" s="23" t="str">
        <f t="shared" si="15"/>
        <v/>
      </c>
      <c r="DH19" s="23" t="str">
        <f t="shared" si="16"/>
        <v/>
      </c>
      <c r="DI19" s="23" t="str">
        <f t="shared" si="17"/>
        <v/>
      </c>
      <c r="DJ19" s="23" t="str">
        <f t="shared" si="18"/>
        <v/>
      </c>
      <c r="DK19" s="23" t="str">
        <f t="shared" si="19"/>
        <v>Jual Beli</v>
      </c>
      <c r="DL19" s="23" t="str">
        <f t="shared" si="20"/>
        <v>Tata caraPinjam meminjam</v>
      </c>
      <c r="DM19" s="31" t="str">
        <f>IF(DK19="","",LOOKUP(MAX($CV19:$DJ19),KKM!$C$11:$C$14,KKM!$E$11:$E$14)&amp;" "&amp;FK!DK19&amp;"; "&amp;LOOKUP(MIN(FK!CV19:DJ19),KKM!$C$11:$C$14,KKM!$E$11:$E$14)&amp;" "&amp;FK!DL19)</f>
        <v>Memiliki kemampuan yang sangat baik dalam  Jual Beli; Memiliki kemampuan yang baik dalam  Tata caraPinjam meminjam</v>
      </c>
      <c r="DO19" s="9">
        <f t="shared" si="21"/>
        <v>82</v>
      </c>
      <c r="DP19" s="9">
        <f t="shared" si="22"/>
        <v>86</v>
      </c>
      <c r="DQ19" s="9">
        <f t="shared" si="23"/>
        <v>91</v>
      </c>
      <c r="DR19" s="9" t="str">
        <f t="shared" si="24"/>
        <v/>
      </c>
      <c r="DS19" s="9" t="str">
        <f t="shared" si="25"/>
        <v/>
      </c>
      <c r="DT19" s="9" t="str">
        <f t="shared" si="26"/>
        <v/>
      </c>
      <c r="DU19" s="9" t="str">
        <f t="shared" si="27"/>
        <v/>
      </c>
      <c r="DV19" s="9" t="str">
        <f t="shared" si="28"/>
        <v/>
      </c>
      <c r="DW19" s="9" t="str">
        <f t="shared" si="29"/>
        <v/>
      </c>
      <c r="DX19" s="9" t="str">
        <f t="shared" si="30"/>
        <v/>
      </c>
      <c r="DY19" s="9" t="str">
        <f t="shared" si="31"/>
        <v/>
      </c>
      <c r="DZ19" s="9" t="str">
        <f t="shared" si="32"/>
        <v/>
      </c>
      <c r="EA19" s="9" t="str">
        <f t="shared" si="33"/>
        <v/>
      </c>
      <c r="EB19" s="9" t="str">
        <f t="shared" si="34"/>
        <v/>
      </c>
      <c r="EC19" s="9" t="str">
        <f t="shared" si="35"/>
        <v/>
      </c>
      <c r="ED19" s="9" t="str">
        <f t="shared" si="36"/>
        <v>Ketentuan barang temuan</v>
      </c>
      <c r="EE19" s="9" t="str">
        <f t="shared" si="37"/>
        <v>Jual Beli</v>
      </c>
      <c r="EF19" s="31" t="str">
        <f>IFERROR(LOOKUP(MAX($DO19:$EC19),KKM!$C$11:$C$14,KKM!$F$11:$F$14),"")&amp;FK!ED19&amp;"; "&amp;IFERROR(LOOKUP(MIN($DO19:$EC19),KKM!$C$11:$C$14,KKM!$F$11:$F$14),"")&amp;FK!EE19</f>
        <v>Sangat terampil dalam Ketentuan barang temuan; Terampil dalam Jual Beli</v>
      </c>
    </row>
    <row r="20" spans="1:136" ht="31.5" x14ac:dyDescent="0.25">
      <c r="A20" s="2">
        <v>18</v>
      </c>
      <c r="B20" s="3" t="str">
        <f t="shared" ca="1" si="0"/>
        <v>NADIVA</v>
      </c>
      <c r="C20" s="3" t="str">
        <f t="shared" ca="1" si="0"/>
        <v>0084028635</v>
      </c>
      <c r="D20" s="4" t="s">
        <v>249</v>
      </c>
      <c r="E20" s="5">
        <v>88</v>
      </c>
      <c r="F20" s="5"/>
      <c r="G20" s="5"/>
      <c r="H20" s="5">
        <v>80</v>
      </c>
      <c r="I20" s="5"/>
      <c r="J20" s="4" t="s">
        <v>250</v>
      </c>
      <c r="K20" s="5">
        <v>82</v>
      </c>
      <c r="L20" s="5"/>
      <c r="M20" s="5"/>
      <c r="N20" s="5">
        <v>84</v>
      </c>
      <c r="O20" s="5"/>
      <c r="P20" s="4" t="s">
        <v>251</v>
      </c>
      <c r="Q20" s="5">
        <v>82</v>
      </c>
      <c r="R20" s="5"/>
      <c r="S20" s="5"/>
      <c r="T20" s="5">
        <v>91</v>
      </c>
      <c r="U20" s="5"/>
      <c r="V20" s="4"/>
      <c r="W20" s="5"/>
      <c r="X20" s="5"/>
      <c r="Y20" s="5"/>
      <c r="Z20" s="5"/>
      <c r="AA20" s="5"/>
      <c r="AB20" s="4"/>
      <c r="AC20" s="5"/>
      <c r="AD20" s="5"/>
      <c r="AE20" s="5"/>
      <c r="AF20" s="5"/>
      <c r="AG20" s="5"/>
      <c r="AH20" s="4"/>
      <c r="AI20" s="5"/>
      <c r="AJ20" s="5"/>
      <c r="AK20" s="5"/>
      <c r="AL20" s="5"/>
      <c r="AM20" s="5"/>
      <c r="AN20" s="6"/>
      <c r="AO20" s="5"/>
      <c r="AP20" s="5"/>
      <c r="AQ20" s="5"/>
      <c r="AR20" s="5"/>
      <c r="AS20" s="5"/>
      <c r="AT20" s="4"/>
      <c r="AU20" s="5"/>
      <c r="AV20" s="5"/>
      <c r="AW20" s="5"/>
      <c r="AX20" s="5"/>
      <c r="AY20" s="5"/>
      <c r="AZ20" s="4"/>
      <c r="BA20" s="5"/>
      <c r="BB20" s="5"/>
      <c r="BC20" s="5"/>
      <c r="BD20" s="5"/>
      <c r="BE20" s="5"/>
      <c r="BF20" s="4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6">
        <f t="shared" si="2"/>
        <v>84</v>
      </c>
      <c r="CQ20" s="10">
        <f t="shared" si="3"/>
        <v>84</v>
      </c>
      <c r="CR20" s="10" t="str">
        <f t="shared" si="3"/>
        <v/>
      </c>
      <c r="CS20" s="10" t="str">
        <f t="shared" si="3"/>
        <v/>
      </c>
      <c r="CT20" s="10">
        <f t="shared" si="3"/>
        <v>85</v>
      </c>
      <c r="CU20" s="10" t="str">
        <f t="shared" si="3"/>
        <v/>
      </c>
      <c r="CV20" s="21">
        <f t="shared" si="4"/>
        <v>88</v>
      </c>
      <c r="CW20" s="21">
        <f t="shared" si="5"/>
        <v>82</v>
      </c>
      <c r="CX20" s="22">
        <f t="shared" si="6"/>
        <v>82</v>
      </c>
      <c r="CY20" s="22" t="str">
        <f t="shared" si="7"/>
        <v/>
      </c>
      <c r="CZ20" s="22" t="str">
        <f t="shared" si="8"/>
        <v/>
      </c>
      <c r="DA20" s="23" t="str">
        <f t="shared" si="9"/>
        <v/>
      </c>
      <c r="DB20" s="23" t="str">
        <f t="shared" si="10"/>
        <v/>
      </c>
      <c r="DC20" s="23" t="str">
        <f t="shared" si="11"/>
        <v/>
      </c>
      <c r="DD20" s="23" t="str">
        <f t="shared" si="12"/>
        <v/>
      </c>
      <c r="DE20" s="23" t="str">
        <f t="shared" si="13"/>
        <v/>
      </c>
      <c r="DF20" s="23" t="str">
        <f t="shared" si="14"/>
        <v/>
      </c>
      <c r="DG20" s="23" t="str">
        <f t="shared" si="15"/>
        <v/>
      </c>
      <c r="DH20" s="23" t="str">
        <f t="shared" si="16"/>
        <v/>
      </c>
      <c r="DI20" s="23" t="str">
        <f t="shared" si="17"/>
        <v/>
      </c>
      <c r="DJ20" s="23" t="str">
        <f t="shared" si="18"/>
        <v/>
      </c>
      <c r="DK20" s="23" t="str">
        <f t="shared" si="19"/>
        <v>Jual Beli</v>
      </c>
      <c r="DL20" s="23" t="str">
        <f t="shared" si="20"/>
        <v>Tata caraPinjam meminjam</v>
      </c>
      <c r="DM20" s="31" t="str">
        <f>IF(DK20="","",LOOKUP(MAX($CV20:$DJ20),KKM!$C$11:$C$14,KKM!$E$11:$E$14)&amp;" "&amp;FK!DK20&amp;"; "&amp;LOOKUP(MIN(FK!CV20:DJ20),KKM!$C$11:$C$14,KKM!$E$11:$E$14)&amp;" "&amp;FK!DL20)</f>
        <v>Memiliki kemampuan yang baik dalam  Jual Beli; Memiliki kemampuan yang baik dalam  Tata caraPinjam meminjam</v>
      </c>
      <c r="DO20" s="9">
        <f t="shared" si="21"/>
        <v>80</v>
      </c>
      <c r="DP20" s="9">
        <f t="shared" si="22"/>
        <v>84</v>
      </c>
      <c r="DQ20" s="9">
        <f t="shared" si="23"/>
        <v>91</v>
      </c>
      <c r="DR20" s="9" t="str">
        <f t="shared" si="24"/>
        <v/>
      </c>
      <c r="DS20" s="9" t="str">
        <f t="shared" si="25"/>
        <v/>
      </c>
      <c r="DT20" s="9" t="str">
        <f t="shared" si="26"/>
        <v/>
      </c>
      <c r="DU20" s="9" t="str">
        <f t="shared" si="27"/>
        <v/>
      </c>
      <c r="DV20" s="9" t="str">
        <f t="shared" si="28"/>
        <v/>
      </c>
      <c r="DW20" s="9" t="str">
        <f t="shared" si="29"/>
        <v/>
      </c>
      <c r="DX20" s="9" t="str">
        <f t="shared" si="30"/>
        <v/>
      </c>
      <c r="DY20" s="9" t="str">
        <f t="shared" si="31"/>
        <v/>
      </c>
      <c r="DZ20" s="9" t="str">
        <f t="shared" si="32"/>
        <v/>
      </c>
      <c r="EA20" s="9" t="str">
        <f t="shared" si="33"/>
        <v/>
      </c>
      <c r="EB20" s="9" t="str">
        <f t="shared" si="34"/>
        <v/>
      </c>
      <c r="EC20" s="9" t="str">
        <f t="shared" si="35"/>
        <v/>
      </c>
      <c r="ED20" s="9" t="str">
        <f t="shared" si="36"/>
        <v>Ketentuan barang temuan</v>
      </c>
      <c r="EE20" s="9" t="str">
        <f t="shared" si="37"/>
        <v>Jual Beli</v>
      </c>
      <c r="EF20" s="31" t="str">
        <f>IFERROR(LOOKUP(MAX($DO20:$EC20),KKM!$C$11:$C$14,KKM!$F$11:$F$14),"")&amp;FK!ED20&amp;"; "&amp;IFERROR(LOOKUP(MIN($DO20:$EC20),KKM!$C$11:$C$14,KKM!$F$11:$F$14),"")&amp;FK!EE20</f>
        <v>Sangat terampil dalam Ketentuan barang temuan; Terampil dalam Jual Beli</v>
      </c>
    </row>
    <row r="21" spans="1:136" ht="31.5" x14ac:dyDescent="0.25">
      <c r="A21" s="2">
        <v>19</v>
      </c>
      <c r="B21" s="3" t="str">
        <f t="shared" ca="1" si="0"/>
        <v>NURAINI</v>
      </c>
      <c r="C21" s="3" t="str">
        <f t="shared" ca="1" si="0"/>
        <v>0071301693</v>
      </c>
      <c r="D21" s="4" t="s">
        <v>249</v>
      </c>
      <c r="E21" s="5" t="s">
        <v>243</v>
      </c>
      <c r="F21" s="5"/>
      <c r="G21" s="5"/>
      <c r="H21" s="5">
        <v>80</v>
      </c>
      <c r="I21" s="5"/>
      <c r="J21" s="4" t="s">
        <v>250</v>
      </c>
      <c r="K21" s="5">
        <v>86</v>
      </c>
      <c r="L21" s="5"/>
      <c r="M21" s="5"/>
      <c r="N21" s="5">
        <v>80</v>
      </c>
      <c r="O21" s="5"/>
      <c r="P21" s="4" t="s">
        <v>251</v>
      </c>
      <c r="Q21" s="5">
        <v>86</v>
      </c>
      <c r="R21" s="5"/>
      <c r="S21" s="5"/>
      <c r="T21" s="5">
        <v>71</v>
      </c>
      <c r="U21" s="5"/>
      <c r="V21" s="4"/>
      <c r="W21" s="5"/>
      <c r="X21" s="5"/>
      <c r="Y21" s="5"/>
      <c r="Z21" s="5"/>
      <c r="AA21" s="5"/>
      <c r="AB21" s="4"/>
      <c r="AC21" s="5"/>
      <c r="AD21" s="5"/>
      <c r="AE21" s="5"/>
      <c r="AF21" s="5"/>
      <c r="AG21" s="5"/>
      <c r="AH21" s="4"/>
      <c r="AI21" s="5"/>
      <c r="AJ21" s="5"/>
      <c r="AK21" s="5"/>
      <c r="AL21" s="5"/>
      <c r="AM21" s="5"/>
      <c r="AN21" s="6"/>
      <c r="AO21" s="5"/>
      <c r="AP21" s="5"/>
      <c r="AQ21" s="5"/>
      <c r="AR21" s="5"/>
      <c r="AS21" s="5"/>
      <c r="AT21" s="4"/>
      <c r="AU21" s="5"/>
      <c r="AV21" s="5"/>
      <c r="AW21" s="5"/>
      <c r="AX21" s="5"/>
      <c r="AY21" s="5"/>
      <c r="AZ21" s="4"/>
      <c r="BA21" s="5"/>
      <c r="BB21" s="5"/>
      <c r="BC21" s="5"/>
      <c r="BD21" s="5"/>
      <c r="BE21" s="5"/>
      <c r="BF21" s="4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6">
        <f t="shared" si="2"/>
        <v>86</v>
      </c>
      <c r="CQ21" s="10">
        <f t="shared" si="3"/>
        <v>86</v>
      </c>
      <c r="CR21" s="10" t="str">
        <f t="shared" si="3"/>
        <v/>
      </c>
      <c r="CS21" s="10" t="str">
        <f t="shared" si="3"/>
        <v/>
      </c>
      <c r="CT21" s="10">
        <f t="shared" si="3"/>
        <v>77</v>
      </c>
      <c r="CU21" s="10" t="str">
        <f t="shared" si="3"/>
        <v/>
      </c>
      <c r="CV21" s="21" t="str">
        <f t="shared" si="4"/>
        <v/>
      </c>
      <c r="CW21" s="21">
        <f t="shared" si="5"/>
        <v>86</v>
      </c>
      <c r="CX21" s="22">
        <f t="shared" si="6"/>
        <v>86</v>
      </c>
      <c r="CY21" s="22" t="str">
        <f t="shared" si="7"/>
        <v/>
      </c>
      <c r="CZ21" s="22" t="str">
        <f t="shared" si="8"/>
        <v/>
      </c>
      <c r="DA21" s="23" t="str">
        <f t="shared" si="9"/>
        <v/>
      </c>
      <c r="DB21" s="23" t="str">
        <f t="shared" si="10"/>
        <v/>
      </c>
      <c r="DC21" s="23" t="str">
        <f t="shared" si="11"/>
        <v/>
      </c>
      <c r="DD21" s="23" t="str">
        <f t="shared" si="12"/>
        <v/>
      </c>
      <c r="DE21" s="23" t="str">
        <f t="shared" si="13"/>
        <v/>
      </c>
      <c r="DF21" s="23" t="str">
        <f t="shared" si="14"/>
        <v/>
      </c>
      <c r="DG21" s="23" t="str">
        <f t="shared" si="15"/>
        <v/>
      </c>
      <c r="DH21" s="23" t="str">
        <f t="shared" si="16"/>
        <v/>
      </c>
      <c r="DI21" s="23" t="str">
        <f t="shared" si="17"/>
        <v/>
      </c>
      <c r="DJ21" s="23" t="str">
        <f t="shared" si="18"/>
        <v/>
      </c>
      <c r="DK21" s="23" t="str">
        <f t="shared" si="19"/>
        <v>Tata caraPinjam meminjam</v>
      </c>
      <c r="DL21" s="23" t="str">
        <f t="shared" si="20"/>
        <v>Tata caraPinjam meminjam</v>
      </c>
      <c r="DM21" s="31" t="str">
        <f>IF(DK21="","",LOOKUP(MAX($CV21:$DJ21),KKM!$C$11:$C$14,KKM!$E$11:$E$14)&amp;" "&amp;FK!DK21&amp;"; "&amp;LOOKUP(MIN(FK!CV21:DJ21),KKM!$C$11:$C$14,KKM!$E$11:$E$14)&amp;" "&amp;FK!DL21)</f>
        <v>Memiliki kemampuan yang baik dalam  Tata caraPinjam meminjam; Memiliki kemampuan yang baik dalam  Tata caraPinjam meminjam</v>
      </c>
      <c r="DO21" s="9">
        <f t="shared" si="21"/>
        <v>80</v>
      </c>
      <c r="DP21" s="9">
        <f t="shared" si="22"/>
        <v>80</v>
      </c>
      <c r="DQ21" s="9">
        <f t="shared" si="23"/>
        <v>71</v>
      </c>
      <c r="DR21" s="9" t="str">
        <f t="shared" si="24"/>
        <v/>
      </c>
      <c r="DS21" s="9" t="str">
        <f t="shared" si="25"/>
        <v/>
      </c>
      <c r="DT21" s="9" t="str">
        <f t="shared" si="26"/>
        <v/>
      </c>
      <c r="DU21" s="9" t="str">
        <f t="shared" si="27"/>
        <v/>
      </c>
      <c r="DV21" s="9" t="str">
        <f t="shared" si="28"/>
        <v/>
      </c>
      <c r="DW21" s="9" t="str">
        <f t="shared" si="29"/>
        <v/>
      </c>
      <c r="DX21" s="9" t="str">
        <f t="shared" si="30"/>
        <v/>
      </c>
      <c r="DY21" s="9" t="str">
        <f t="shared" si="31"/>
        <v/>
      </c>
      <c r="DZ21" s="9" t="str">
        <f t="shared" si="32"/>
        <v/>
      </c>
      <c r="EA21" s="9" t="str">
        <f t="shared" si="33"/>
        <v/>
      </c>
      <c r="EB21" s="9" t="str">
        <f t="shared" si="34"/>
        <v/>
      </c>
      <c r="EC21" s="9" t="str">
        <f t="shared" si="35"/>
        <v/>
      </c>
      <c r="ED21" s="9" t="str">
        <f t="shared" si="36"/>
        <v>Jual Beli</v>
      </c>
      <c r="EE21" s="9" t="str">
        <f t="shared" si="37"/>
        <v>Ketentuan barang temuan</v>
      </c>
      <c r="EF21" s="31" t="str">
        <f>IFERROR(LOOKUP(MAX($DO21:$EC21),KKM!$C$11:$C$14,KKM!$F$11:$F$14),"")&amp;FK!ED21&amp;"; "&amp;IFERROR(LOOKUP(MIN($DO21:$EC21),KKM!$C$11:$C$14,KKM!$F$11:$F$14),"")&amp;FK!EE21</f>
        <v>Terampil dalam Jual Beli; Cukup terampil dalam Ketentuan barang temuan</v>
      </c>
    </row>
    <row r="22" spans="1:136" ht="31.5" x14ac:dyDescent="0.25">
      <c r="A22" s="2">
        <v>20</v>
      </c>
      <c r="B22" s="3" t="str">
        <f t="shared" ca="1" si="0"/>
        <v>NURUL KAMILA</v>
      </c>
      <c r="C22" s="3" t="str">
        <f t="shared" ca="1" si="0"/>
        <v>0086950510</v>
      </c>
      <c r="D22" s="4" t="s">
        <v>249</v>
      </c>
      <c r="E22" s="5" t="s">
        <v>178</v>
      </c>
      <c r="F22" s="5"/>
      <c r="G22" s="5"/>
      <c r="H22" s="5">
        <v>86</v>
      </c>
      <c r="I22" s="5"/>
      <c r="J22" s="4" t="s">
        <v>250</v>
      </c>
      <c r="K22" s="5">
        <v>88</v>
      </c>
      <c r="L22" s="5"/>
      <c r="M22" s="5"/>
      <c r="N22" s="5">
        <v>80</v>
      </c>
      <c r="O22" s="5"/>
      <c r="P22" s="4" t="s">
        <v>251</v>
      </c>
      <c r="Q22" s="5">
        <v>80</v>
      </c>
      <c r="R22" s="5"/>
      <c r="S22" s="5"/>
      <c r="T22" s="5">
        <v>73</v>
      </c>
      <c r="U22" s="5"/>
      <c r="V22" s="4"/>
      <c r="W22" s="5"/>
      <c r="X22" s="5"/>
      <c r="Y22" s="5"/>
      <c r="Z22" s="5"/>
      <c r="AA22" s="5"/>
      <c r="AB22" s="4"/>
      <c r="AC22" s="5"/>
      <c r="AD22" s="5"/>
      <c r="AE22" s="5"/>
      <c r="AF22" s="5"/>
      <c r="AG22" s="5"/>
      <c r="AH22" s="4"/>
      <c r="AI22" s="5"/>
      <c r="AJ22" s="5"/>
      <c r="AK22" s="5"/>
      <c r="AL22" s="5"/>
      <c r="AM22" s="5"/>
      <c r="AN22" s="6"/>
      <c r="AO22" s="5"/>
      <c r="AP22" s="5"/>
      <c r="AQ22" s="5"/>
      <c r="AR22" s="5"/>
      <c r="AS22" s="5"/>
      <c r="AT22" s="4"/>
      <c r="AU22" s="5"/>
      <c r="AV22" s="5"/>
      <c r="AW22" s="5"/>
      <c r="AX22" s="5"/>
      <c r="AY22" s="5"/>
      <c r="AZ22" s="4"/>
      <c r="BA22" s="5"/>
      <c r="BB22" s="5"/>
      <c r="BC22" s="5"/>
      <c r="BD22" s="5"/>
      <c r="BE22" s="5"/>
      <c r="BF22" s="4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6">
        <f t="shared" si="2"/>
        <v>84</v>
      </c>
      <c r="CQ22" s="10">
        <f t="shared" si="3"/>
        <v>84</v>
      </c>
      <c r="CR22" s="10" t="str">
        <f t="shared" si="3"/>
        <v/>
      </c>
      <c r="CS22" s="10" t="str">
        <f t="shared" si="3"/>
        <v/>
      </c>
      <c r="CT22" s="10">
        <f t="shared" si="3"/>
        <v>79.666666666666671</v>
      </c>
      <c r="CU22" s="10" t="str">
        <f t="shared" si="3"/>
        <v/>
      </c>
      <c r="CV22" s="21" t="str">
        <f t="shared" si="4"/>
        <v/>
      </c>
      <c r="CW22" s="21">
        <f t="shared" si="5"/>
        <v>88</v>
      </c>
      <c r="CX22" s="22">
        <f t="shared" si="6"/>
        <v>80</v>
      </c>
      <c r="CY22" s="22" t="str">
        <f t="shared" si="7"/>
        <v/>
      </c>
      <c r="CZ22" s="22" t="str">
        <f t="shared" si="8"/>
        <v/>
      </c>
      <c r="DA22" s="23" t="str">
        <f t="shared" si="9"/>
        <v/>
      </c>
      <c r="DB22" s="23" t="str">
        <f t="shared" si="10"/>
        <v/>
      </c>
      <c r="DC22" s="23" t="str">
        <f t="shared" si="11"/>
        <v/>
      </c>
      <c r="DD22" s="23" t="str">
        <f t="shared" si="12"/>
        <v/>
      </c>
      <c r="DE22" s="23" t="str">
        <f t="shared" si="13"/>
        <v/>
      </c>
      <c r="DF22" s="23" t="str">
        <f t="shared" si="14"/>
        <v/>
      </c>
      <c r="DG22" s="23" t="str">
        <f t="shared" si="15"/>
        <v/>
      </c>
      <c r="DH22" s="23" t="str">
        <f t="shared" si="16"/>
        <v/>
      </c>
      <c r="DI22" s="23" t="str">
        <f t="shared" si="17"/>
        <v/>
      </c>
      <c r="DJ22" s="23" t="str">
        <f t="shared" si="18"/>
        <v/>
      </c>
      <c r="DK22" s="23" t="str">
        <f t="shared" si="19"/>
        <v>Tata caraPinjam meminjam</v>
      </c>
      <c r="DL22" s="23" t="str">
        <f t="shared" si="20"/>
        <v>Ketentuan barang temuan</v>
      </c>
      <c r="DM22" s="31" t="str">
        <f>IF(DK22="","",LOOKUP(MAX($CV22:$DJ22),KKM!$C$11:$C$14,KKM!$E$11:$E$14)&amp;" "&amp;FK!DK22&amp;"; "&amp;LOOKUP(MIN(FK!CV22:DJ22),KKM!$C$11:$C$14,KKM!$E$11:$E$14)&amp;" "&amp;FK!DL22)</f>
        <v>Memiliki kemampuan yang baik dalam  Tata caraPinjam meminjam; Memiliki kemampuan yang baik dalam  Ketentuan barang temuan</v>
      </c>
      <c r="DO22" s="9">
        <f t="shared" si="21"/>
        <v>86</v>
      </c>
      <c r="DP22" s="9">
        <f t="shared" si="22"/>
        <v>80</v>
      </c>
      <c r="DQ22" s="9">
        <f t="shared" si="23"/>
        <v>73</v>
      </c>
      <c r="DR22" s="9" t="str">
        <f t="shared" si="24"/>
        <v/>
      </c>
      <c r="DS22" s="9" t="str">
        <f t="shared" si="25"/>
        <v/>
      </c>
      <c r="DT22" s="9" t="str">
        <f t="shared" si="26"/>
        <v/>
      </c>
      <c r="DU22" s="9" t="str">
        <f t="shared" si="27"/>
        <v/>
      </c>
      <c r="DV22" s="9" t="str">
        <f t="shared" si="28"/>
        <v/>
      </c>
      <c r="DW22" s="9" t="str">
        <f t="shared" si="29"/>
        <v/>
      </c>
      <c r="DX22" s="9" t="str">
        <f t="shared" si="30"/>
        <v/>
      </c>
      <c r="DY22" s="9" t="str">
        <f t="shared" si="31"/>
        <v/>
      </c>
      <c r="DZ22" s="9" t="str">
        <f t="shared" si="32"/>
        <v/>
      </c>
      <c r="EA22" s="9" t="str">
        <f t="shared" si="33"/>
        <v/>
      </c>
      <c r="EB22" s="9" t="str">
        <f t="shared" si="34"/>
        <v/>
      </c>
      <c r="EC22" s="9" t="str">
        <f t="shared" si="35"/>
        <v/>
      </c>
      <c r="ED22" s="9" t="str">
        <f t="shared" si="36"/>
        <v>Jual Beli</v>
      </c>
      <c r="EE22" s="9" t="str">
        <f t="shared" si="37"/>
        <v>Ketentuan barang temuan</v>
      </c>
      <c r="EF22" s="31" t="str">
        <f>IFERROR(LOOKUP(MAX($DO22:$EC22),KKM!$C$11:$C$14,KKM!$F$11:$F$14),"")&amp;FK!ED22&amp;"; "&amp;IFERROR(LOOKUP(MIN($DO22:$EC22),KKM!$C$11:$C$14,KKM!$F$11:$F$14),"")&amp;FK!EE22</f>
        <v>Terampil dalam Jual Beli; Cukup terampil dalam Ketentuan barang temuan</v>
      </c>
    </row>
    <row r="23" spans="1:136" ht="31.5" x14ac:dyDescent="0.25">
      <c r="A23" s="2">
        <v>21</v>
      </c>
      <c r="B23" s="3" t="str">
        <f t="shared" ca="1" si="0"/>
        <v>NURUL NATASYA</v>
      </c>
      <c r="C23" s="3" t="str">
        <f t="shared" ca="1" si="0"/>
        <v>0093001597</v>
      </c>
      <c r="D23" s="4" t="s">
        <v>249</v>
      </c>
      <c r="E23" s="5" t="s">
        <v>241</v>
      </c>
      <c r="F23" s="5"/>
      <c r="G23" s="5"/>
      <c r="H23" s="5">
        <v>83</v>
      </c>
      <c r="I23" s="5"/>
      <c r="J23" s="4" t="s">
        <v>250</v>
      </c>
      <c r="K23" s="5">
        <v>80</v>
      </c>
      <c r="L23" s="5"/>
      <c r="M23" s="5"/>
      <c r="N23" s="5">
        <v>85</v>
      </c>
      <c r="O23" s="5"/>
      <c r="P23" s="4" t="s">
        <v>251</v>
      </c>
      <c r="Q23" s="5">
        <v>80</v>
      </c>
      <c r="R23" s="5"/>
      <c r="S23" s="5"/>
      <c r="T23" s="5">
        <v>80</v>
      </c>
      <c r="U23" s="5"/>
      <c r="V23" s="4"/>
      <c r="W23" s="5"/>
      <c r="X23" s="5"/>
      <c r="Y23" s="5"/>
      <c r="Z23" s="5"/>
      <c r="AA23" s="5"/>
      <c r="AB23" s="4"/>
      <c r="AC23" s="5"/>
      <c r="AD23" s="5"/>
      <c r="AE23" s="5"/>
      <c r="AF23" s="5"/>
      <c r="AG23" s="5"/>
      <c r="AH23" s="4"/>
      <c r="AI23" s="5"/>
      <c r="AJ23" s="5"/>
      <c r="AK23" s="5"/>
      <c r="AL23" s="5"/>
      <c r="AM23" s="5"/>
      <c r="AN23" s="6"/>
      <c r="AO23" s="5"/>
      <c r="AP23" s="5"/>
      <c r="AQ23" s="5"/>
      <c r="AR23" s="5"/>
      <c r="AS23" s="5"/>
      <c r="AT23" s="4"/>
      <c r="AU23" s="5"/>
      <c r="AV23" s="5"/>
      <c r="AW23" s="5"/>
      <c r="AX23" s="5"/>
      <c r="AY23" s="5"/>
      <c r="AZ23" s="4"/>
      <c r="BA23" s="5"/>
      <c r="BB23" s="5"/>
      <c r="BC23" s="5"/>
      <c r="BD23" s="5"/>
      <c r="BE23" s="5"/>
      <c r="BF23" s="4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6">
        <f t="shared" si="2"/>
        <v>80</v>
      </c>
      <c r="CQ23" s="10">
        <f t="shared" si="3"/>
        <v>80</v>
      </c>
      <c r="CR23" s="10" t="str">
        <f t="shared" si="3"/>
        <v/>
      </c>
      <c r="CS23" s="10" t="str">
        <f t="shared" si="3"/>
        <v/>
      </c>
      <c r="CT23" s="10">
        <f t="shared" si="3"/>
        <v>82.666666666666671</v>
      </c>
      <c r="CU23" s="10" t="str">
        <f t="shared" si="3"/>
        <v/>
      </c>
      <c r="CV23" s="21" t="str">
        <f t="shared" si="4"/>
        <v/>
      </c>
      <c r="CW23" s="21">
        <f t="shared" si="5"/>
        <v>80</v>
      </c>
      <c r="CX23" s="22">
        <f t="shared" si="6"/>
        <v>80</v>
      </c>
      <c r="CY23" s="22" t="str">
        <f t="shared" si="7"/>
        <v/>
      </c>
      <c r="CZ23" s="22" t="str">
        <f t="shared" si="8"/>
        <v/>
      </c>
      <c r="DA23" s="23" t="str">
        <f t="shared" si="9"/>
        <v/>
      </c>
      <c r="DB23" s="23" t="str">
        <f t="shared" si="10"/>
        <v/>
      </c>
      <c r="DC23" s="23" t="str">
        <f t="shared" si="11"/>
        <v/>
      </c>
      <c r="DD23" s="23" t="str">
        <f t="shared" si="12"/>
        <v/>
      </c>
      <c r="DE23" s="23" t="str">
        <f t="shared" si="13"/>
        <v/>
      </c>
      <c r="DF23" s="23" t="str">
        <f t="shared" si="14"/>
        <v/>
      </c>
      <c r="DG23" s="23" t="str">
        <f t="shared" si="15"/>
        <v/>
      </c>
      <c r="DH23" s="23" t="str">
        <f t="shared" si="16"/>
        <v/>
      </c>
      <c r="DI23" s="23" t="str">
        <f t="shared" si="17"/>
        <v/>
      </c>
      <c r="DJ23" s="23" t="str">
        <f t="shared" si="18"/>
        <v/>
      </c>
      <c r="DK23" s="23" t="str">
        <f t="shared" si="19"/>
        <v>Tata caraPinjam meminjam</v>
      </c>
      <c r="DL23" s="23" t="str">
        <f t="shared" si="20"/>
        <v>Tata caraPinjam meminjam</v>
      </c>
      <c r="DM23" s="31" t="str">
        <f>IF(DK23="","",LOOKUP(MAX($CV23:$DJ23),KKM!$C$11:$C$14,KKM!$E$11:$E$14)&amp;" "&amp;FK!DK23&amp;"; "&amp;LOOKUP(MIN(FK!CV23:DJ23),KKM!$C$11:$C$14,KKM!$E$11:$E$14)&amp;" "&amp;FK!DL23)</f>
        <v>Memiliki kemampuan yang baik dalam  Tata caraPinjam meminjam; Memiliki kemampuan yang baik dalam  Tata caraPinjam meminjam</v>
      </c>
      <c r="DO23" s="9">
        <f t="shared" si="21"/>
        <v>83</v>
      </c>
      <c r="DP23" s="9">
        <f t="shared" si="22"/>
        <v>85</v>
      </c>
      <c r="DQ23" s="9">
        <f t="shared" si="23"/>
        <v>80</v>
      </c>
      <c r="DR23" s="9" t="str">
        <f t="shared" si="24"/>
        <v/>
      </c>
      <c r="DS23" s="9" t="str">
        <f t="shared" si="25"/>
        <v/>
      </c>
      <c r="DT23" s="9" t="str">
        <f t="shared" si="26"/>
        <v/>
      </c>
      <c r="DU23" s="9" t="str">
        <f t="shared" si="27"/>
        <v/>
      </c>
      <c r="DV23" s="9" t="str">
        <f t="shared" si="28"/>
        <v/>
      </c>
      <c r="DW23" s="9" t="str">
        <f t="shared" si="29"/>
        <v/>
      </c>
      <c r="DX23" s="9" t="str">
        <f t="shared" si="30"/>
        <v/>
      </c>
      <c r="DY23" s="9" t="str">
        <f t="shared" si="31"/>
        <v/>
      </c>
      <c r="DZ23" s="9" t="str">
        <f t="shared" si="32"/>
        <v/>
      </c>
      <c r="EA23" s="9" t="str">
        <f t="shared" si="33"/>
        <v/>
      </c>
      <c r="EB23" s="9" t="str">
        <f t="shared" si="34"/>
        <v/>
      </c>
      <c r="EC23" s="9" t="str">
        <f t="shared" si="35"/>
        <v/>
      </c>
      <c r="ED23" s="9" t="str">
        <f t="shared" si="36"/>
        <v>Tata caraPinjam meminjam</v>
      </c>
      <c r="EE23" s="9" t="str">
        <f t="shared" si="37"/>
        <v>Ketentuan barang temuan</v>
      </c>
      <c r="EF23" s="31" t="str">
        <f>IFERROR(LOOKUP(MAX($DO23:$EC23),KKM!$C$11:$C$14,KKM!$F$11:$F$14),"")&amp;FK!ED23&amp;"; "&amp;IFERROR(LOOKUP(MIN($DO23:$EC23),KKM!$C$11:$C$14,KKM!$F$11:$F$14),"")&amp;FK!EE23</f>
        <v>Terampil dalam Tata caraPinjam meminjam; Terampil dalam Ketentuan barang temuan</v>
      </c>
    </row>
    <row r="24" spans="1:136" ht="31.5" x14ac:dyDescent="0.25">
      <c r="A24" s="2">
        <v>22</v>
      </c>
      <c r="B24" s="3" t="str">
        <f t="shared" ca="1" si="0"/>
        <v>RONI ANDIKA</v>
      </c>
      <c r="C24" s="3" t="str">
        <f t="shared" ca="1" si="0"/>
        <v>0083565802</v>
      </c>
      <c r="D24" s="4" t="s">
        <v>249</v>
      </c>
      <c r="E24" s="5">
        <v>84</v>
      </c>
      <c r="F24" s="5"/>
      <c r="G24" s="5"/>
      <c r="H24" s="5">
        <v>80</v>
      </c>
      <c r="I24" s="5"/>
      <c r="J24" s="4" t="s">
        <v>250</v>
      </c>
      <c r="K24" s="5">
        <v>82</v>
      </c>
      <c r="L24" s="5"/>
      <c r="M24" s="5"/>
      <c r="N24" s="5">
        <v>80</v>
      </c>
      <c r="O24" s="5"/>
      <c r="P24" s="4" t="s">
        <v>251</v>
      </c>
      <c r="Q24" s="5">
        <v>82</v>
      </c>
      <c r="R24" s="5"/>
      <c r="S24" s="5"/>
      <c r="T24" s="5">
        <v>77</v>
      </c>
      <c r="U24" s="5"/>
      <c r="V24" s="4"/>
      <c r="W24" s="5"/>
      <c r="X24" s="5"/>
      <c r="Y24" s="5"/>
      <c r="Z24" s="5"/>
      <c r="AA24" s="5"/>
      <c r="AB24" s="4"/>
      <c r="AC24" s="5"/>
      <c r="AD24" s="5"/>
      <c r="AE24" s="5"/>
      <c r="AF24" s="5"/>
      <c r="AG24" s="5"/>
      <c r="AH24" s="4"/>
      <c r="AI24" s="5"/>
      <c r="AJ24" s="5"/>
      <c r="AK24" s="5"/>
      <c r="AL24" s="5"/>
      <c r="AM24" s="5"/>
      <c r="AN24" s="6"/>
      <c r="AO24" s="5"/>
      <c r="AP24" s="5"/>
      <c r="AQ24" s="5"/>
      <c r="AR24" s="5"/>
      <c r="AS24" s="5"/>
      <c r="AT24" s="4"/>
      <c r="AU24" s="5"/>
      <c r="AV24" s="5"/>
      <c r="AW24" s="5"/>
      <c r="AX24" s="5"/>
      <c r="AY24" s="5"/>
      <c r="AZ24" s="4"/>
      <c r="BA24" s="5"/>
      <c r="BB24" s="5"/>
      <c r="BC24" s="5"/>
      <c r="BD24" s="5"/>
      <c r="BE24" s="5"/>
      <c r="BF24" s="4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6">
        <f t="shared" si="2"/>
        <v>82.666666666666671</v>
      </c>
      <c r="CQ24" s="10">
        <f t="shared" si="3"/>
        <v>82.666666666666671</v>
      </c>
      <c r="CR24" s="10" t="str">
        <f t="shared" si="3"/>
        <v/>
      </c>
      <c r="CS24" s="10" t="str">
        <f t="shared" si="3"/>
        <v/>
      </c>
      <c r="CT24" s="10">
        <f t="shared" si="3"/>
        <v>79</v>
      </c>
      <c r="CU24" s="10" t="str">
        <f t="shared" si="3"/>
        <v/>
      </c>
      <c r="CV24" s="21">
        <f t="shared" si="4"/>
        <v>84</v>
      </c>
      <c r="CW24" s="21">
        <f t="shared" si="5"/>
        <v>82</v>
      </c>
      <c r="CX24" s="22">
        <f t="shared" si="6"/>
        <v>82</v>
      </c>
      <c r="CY24" s="22" t="str">
        <f t="shared" si="7"/>
        <v/>
      </c>
      <c r="CZ24" s="22" t="str">
        <f t="shared" si="8"/>
        <v/>
      </c>
      <c r="DA24" s="23" t="str">
        <f t="shared" si="9"/>
        <v/>
      </c>
      <c r="DB24" s="23" t="str">
        <f t="shared" si="10"/>
        <v/>
      </c>
      <c r="DC24" s="23" t="str">
        <f t="shared" si="11"/>
        <v/>
      </c>
      <c r="DD24" s="23" t="str">
        <f t="shared" si="12"/>
        <v/>
      </c>
      <c r="DE24" s="23" t="str">
        <f t="shared" si="13"/>
        <v/>
      </c>
      <c r="DF24" s="23" t="str">
        <f t="shared" si="14"/>
        <v/>
      </c>
      <c r="DG24" s="23" t="str">
        <f t="shared" si="15"/>
        <v/>
      </c>
      <c r="DH24" s="23" t="str">
        <f t="shared" si="16"/>
        <v/>
      </c>
      <c r="DI24" s="23" t="str">
        <f t="shared" si="17"/>
        <v/>
      </c>
      <c r="DJ24" s="23" t="str">
        <f t="shared" si="18"/>
        <v/>
      </c>
      <c r="DK24" s="23" t="str">
        <f t="shared" si="19"/>
        <v>Jual Beli</v>
      </c>
      <c r="DL24" s="23" t="str">
        <f t="shared" si="20"/>
        <v>Tata caraPinjam meminjam</v>
      </c>
      <c r="DM24" s="31" t="str">
        <f>IF(DK24="","",LOOKUP(MAX($CV24:$DJ24),KKM!$C$11:$C$14,KKM!$E$11:$E$14)&amp;" "&amp;FK!DK24&amp;"; "&amp;LOOKUP(MIN(FK!CV24:DJ24),KKM!$C$11:$C$14,KKM!$E$11:$E$14)&amp;" "&amp;FK!DL24)</f>
        <v>Memiliki kemampuan yang baik dalam  Jual Beli; Memiliki kemampuan yang baik dalam  Tata caraPinjam meminjam</v>
      </c>
      <c r="DO24" s="9">
        <f t="shared" si="21"/>
        <v>80</v>
      </c>
      <c r="DP24" s="9">
        <f t="shared" si="22"/>
        <v>80</v>
      </c>
      <c r="DQ24" s="9">
        <f t="shared" si="23"/>
        <v>77</v>
      </c>
      <c r="DR24" s="9" t="str">
        <f t="shared" si="24"/>
        <v/>
      </c>
      <c r="DS24" s="9" t="str">
        <f t="shared" si="25"/>
        <v/>
      </c>
      <c r="DT24" s="9" t="str">
        <f t="shared" si="26"/>
        <v/>
      </c>
      <c r="DU24" s="9" t="str">
        <f t="shared" si="27"/>
        <v/>
      </c>
      <c r="DV24" s="9" t="str">
        <f t="shared" si="28"/>
        <v/>
      </c>
      <c r="DW24" s="9" t="str">
        <f t="shared" si="29"/>
        <v/>
      </c>
      <c r="DX24" s="9" t="str">
        <f t="shared" si="30"/>
        <v/>
      </c>
      <c r="DY24" s="9" t="str">
        <f t="shared" si="31"/>
        <v/>
      </c>
      <c r="DZ24" s="9" t="str">
        <f t="shared" si="32"/>
        <v/>
      </c>
      <c r="EA24" s="9" t="str">
        <f t="shared" si="33"/>
        <v/>
      </c>
      <c r="EB24" s="9" t="str">
        <f t="shared" si="34"/>
        <v/>
      </c>
      <c r="EC24" s="9" t="str">
        <f t="shared" si="35"/>
        <v/>
      </c>
      <c r="ED24" s="9" t="str">
        <f t="shared" si="36"/>
        <v>Jual Beli</v>
      </c>
      <c r="EE24" s="9" t="str">
        <f t="shared" si="37"/>
        <v>Ketentuan barang temuan</v>
      </c>
      <c r="EF24" s="31" t="str">
        <f>IFERROR(LOOKUP(MAX($DO24:$EC24),KKM!$C$11:$C$14,KKM!$F$11:$F$14),"")&amp;FK!ED24&amp;"; "&amp;IFERROR(LOOKUP(MIN($DO24:$EC24),KKM!$C$11:$C$14,KKM!$F$11:$F$14),"")&amp;FK!EE24</f>
        <v>Terampil dalam Jual Beli; Cukup terampil dalam Ketentuan barang temuan</v>
      </c>
    </row>
    <row r="25" spans="1:136" ht="31.5" x14ac:dyDescent="0.25">
      <c r="A25" s="2">
        <v>23</v>
      </c>
      <c r="B25" s="3" t="str">
        <f t="shared" ca="1" si="0"/>
        <v>SAIDUL SYA'BAN</v>
      </c>
      <c r="C25" s="3" t="str">
        <f t="shared" ca="1" si="0"/>
        <v>0074839126</v>
      </c>
      <c r="D25" s="4" t="s">
        <v>249</v>
      </c>
      <c r="E25" s="5" t="s">
        <v>244</v>
      </c>
      <c r="F25" s="5"/>
      <c r="G25" s="5"/>
      <c r="H25" s="5">
        <v>82</v>
      </c>
      <c r="I25" s="5"/>
      <c r="J25" s="4" t="s">
        <v>250</v>
      </c>
      <c r="K25" s="5">
        <v>84</v>
      </c>
      <c r="L25" s="5"/>
      <c r="M25" s="5"/>
      <c r="N25" s="5">
        <v>80</v>
      </c>
      <c r="O25" s="5"/>
      <c r="P25" s="4" t="s">
        <v>251</v>
      </c>
      <c r="Q25" s="5">
        <v>82</v>
      </c>
      <c r="R25" s="5"/>
      <c r="S25" s="5"/>
      <c r="T25" s="5">
        <v>73</v>
      </c>
      <c r="U25" s="5"/>
      <c r="V25" s="4"/>
      <c r="W25" s="5"/>
      <c r="X25" s="5"/>
      <c r="Y25" s="5"/>
      <c r="Z25" s="5"/>
      <c r="AA25" s="5"/>
      <c r="AB25" s="4"/>
      <c r="AC25" s="5"/>
      <c r="AD25" s="5"/>
      <c r="AE25" s="5"/>
      <c r="AF25" s="5"/>
      <c r="AG25" s="5"/>
      <c r="AH25" s="4"/>
      <c r="AI25" s="5"/>
      <c r="AJ25" s="5"/>
      <c r="AK25" s="5"/>
      <c r="AL25" s="5"/>
      <c r="AM25" s="5"/>
      <c r="AN25" s="6"/>
      <c r="AO25" s="5"/>
      <c r="AP25" s="5"/>
      <c r="AQ25" s="5"/>
      <c r="AR25" s="5"/>
      <c r="AS25" s="5"/>
      <c r="AT25" s="4"/>
      <c r="AU25" s="5"/>
      <c r="AV25" s="5"/>
      <c r="AW25" s="5"/>
      <c r="AX25" s="5"/>
      <c r="AY25" s="5"/>
      <c r="AZ25" s="4"/>
      <c r="BA25" s="5"/>
      <c r="BB25" s="5"/>
      <c r="BC25" s="5"/>
      <c r="BD25" s="5"/>
      <c r="BE25" s="5"/>
      <c r="BF25" s="4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6">
        <f t="shared" si="2"/>
        <v>83</v>
      </c>
      <c r="CQ25" s="10">
        <f t="shared" si="3"/>
        <v>83</v>
      </c>
      <c r="CR25" s="10" t="str">
        <f t="shared" si="3"/>
        <v/>
      </c>
      <c r="CS25" s="10" t="str">
        <f t="shared" si="3"/>
        <v/>
      </c>
      <c r="CT25" s="10">
        <f t="shared" si="3"/>
        <v>78.333333333333329</v>
      </c>
      <c r="CU25" s="10" t="str">
        <f t="shared" si="3"/>
        <v/>
      </c>
      <c r="CV25" s="21" t="str">
        <f t="shared" si="4"/>
        <v/>
      </c>
      <c r="CW25" s="21">
        <f t="shared" si="5"/>
        <v>84</v>
      </c>
      <c r="CX25" s="22">
        <f t="shared" si="6"/>
        <v>82</v>
      </c>
      <c r="CY25" s="22" t="str">
        <f t="shared" si="7"/>
        <v/>
      </c>
      <c r="CZ25" s="22" t="str">
        <f t="shared" si="8"/>
        <v/>
      </c>
      <c r="DA25" s="23" t="str">
        <f t="shared" si="9"/>
        <v/>
      </c>
      <c r="DB25" s="23" t="str">
        <f t="shared" si="10"/>
        <v/>
      </c>
      <c r="DC25" s="23" t="str">
        <f t="shared" si="11"/>
        <v/>
      </c>
      <c r="DD25" s="23" t="str">
        <f t="shared" si="12"/>
        <v/>
      </c>
      <c r="DE25" s="23" t="str">
        <f t="shared" si="13"/>
        <v/>
      </c>
      <c r="DF25" s="23" t="str">
        <f t="shared" si="14"/>
        <v/>
      </c>
      <c r="DG25" s="23" t="str">
        <f t="shared" si="15"/>
        <v/>
      </c>
      <c r="DH25" s="23" t="str">
        <f t="shared" si="16"/>
        <v/>
      </c>
      <c r="DI25" s="23" t="str">
        <f t="shared" si="17"/>
        <v/>
      </c>
      <c r="DJ25" s="23" t="str">
        <f t="shared" si="18"/>
        <v/>
      </c>
      <c r="DK25" s="23" t="str">
        <f t="shared" si="19"/>
        <v>Tata caraPinjam meminjam</v>
      </c>
      <c r="DL25" s="23" t="str">
        <f t="shared" si="20"/>
        <v>Ketentuan barang temuan</v>
      </c>
      <c r="DM25" s="31" t="str">
        <f>IF(DK25="","",LOOKUP(MAX($CV25:$DJ25),KKM!$C$11:$C$14,KKM!$E$11:$E$14)&amp;" "&amp;FK!DK25&amp;"; "&amp;LOOKUP(MIN(FK!CV25:DJ25),KKM!$C$11:$C$14,KKM!$E$11:$E$14)&amp;" "&amp;FK!DL25)</f>
        <v>Memiliki kemampuan yang baik dalam  Tata caraPinjam meminjam; Memiliki kemampuan yang baik dalam  Ketentuan barang temuan</v>
      </c>
      <c r="DO25" s="9">
        <f t="shared" si="21"/>
        <v>82</v>
      </c>
      <c r="DP25" s="9">
        <f t="shared" si="22"/>
        <v>80</v>
      </c>
      <c r="DQ25" s="9">
        <f t="shared" si="23"/>
        <v>73</v>
      </c>
      <c r="DR25" s="9" t="str">
        <f t="shared" si="24"/>
        <v/>
      </c>
      <c r="DS25" s="9" t="str">
        <f t="shared" si="25"/>
        <v/>
      </c>
      <c r="DT25" s="9" t="str">
        <f t="shared" si="26"/>
        <v/>
      </c>
      <c r="DU25" s="9" t="str">
        <f t="shared" si="27"/>
        <v/>
      </c>
      <c r="DV25" s="9" t="str">
        <f t="shared" si="28"/>
        <v/>
      </c>
      <c r="DW25" s="9" t="str">
        <f t="shared" si="29"/>
        <v/>
      </c>
      <c r="DX25" s="9" t="str">
        <f t="shared" si="30"/>
        <v/>
      </c>
      <c r="DY25" s="9" t="str">
        <f t="shared" si="31"/>
        <v/>
      </c>
      <c r="DZ25" s="9" t="str">
        <f t="shared" si="32"/>
        <v/>
      </c>
      <c r="EA25" s="9" t="str">
        <f t="shared" si="33"/>
        <v/>
      </c>
      <c r="EB25" s="9" t="str">
        <f t="shared" si="34"/>
        <v/>
      </c>
      <c r="EC25" s="9" t="str">
        <f t="shared" si="35"/>
        <v/>
      </c>
      <c r="ED25" s="9" t="str">
        <f t="shared" si="36"/>
        <v>Jual Beli</v>
      </c>
      <c r="EE25" s="9" t="str">
        <f t="shared" si="37"/>
        <v>Ketentuan barang temuan</v>
      </c>
      <c r="EF25" s="31" t="str">
        <f>IFERROR(LOOKUP(MAX($DO25:$EC25),KKM!$C$11:$C$14,KKM!$F$11:$F$14),"")&amp;FK!ED25&amp;"; "&amp;IFERROR(LOOKUP(MIN($DO25:$EC25),KKM!$C$11:$C$14,KKM!$F$11:$F$14),"")&amp;FK!EE25</f>
        <v>Terampil dalam Jual Beli; Cukup terampil dalam Ketentuan barang temuan</v>
      </c>
    </row>
    <row r="26" spans="1:136" ht="31.5" x14ac:dyDescent="0.25">
      <c r="B26" s="3" t="str">
        <f t="shared" ca="1" si="0"/>
        <v>SYAHIRA ANEILA AZRA</v>
      </c>
      <c r="C26" s="3" t="str">
        <f t="shared" ca="1" si="0"/>
        <v>0083954090</v>
      </c>
      <c r="D26" s="8" t="s">
        <v>249</v>
      </c>
      <c r="E26" s="8">
        <v>80</v>
      </c>
      <c r="H26" s="8">
        <v>80</v>
      </c>
      <c r="J26" s="8" t="s">
        <v>250</v>
      </c>
      <c r="K26" s="8">
        <v>82</v>
      </c>
      <c r="N26" s="8">
        <v>80</v>
      </c>
      <c r="P26" s="8" t="s">
        <v>251</v>
      </c>
      <c r="Q26" s="8">
        <v>86</v>
      </c>
      <c r="T26" s="8">
        <v>80</v>
      </c>
      <c r="CP26" s="56">
        <f t="shared" si="2"/>
        <v>82.666666666666671</v>
      </c>
      <c r="CQ26" s="10">
        <f t="shared" si="3"/>
        <v>82.666666666666671</v>
      </c>
      <c r="CR26" s="10" t="str">
        <f t="shared" si="3"/>
        <v/>
      </c>
      <c r="CS26" s="10" t="str">
        <f t="shared" si="3"/>
        <v/>
      </c>
      <c r="CT26" s="10">
        <f t="shared" si="3"/>
        <v>80</v>
      </c>
      <c r="CU26" s="10" t="str">
        <f t="shared" si="3"/>
        <v/>
      </c>
      <c r="CV26" s="21">
        <f t="shared" si="4"/>
        <v>80</v>
      </c>
      <c r="CW26" s="21">
        <f t="shared" si="5"/>
        <v>82</v>
      </c>
      <c r="CX26" s="22">
        <f t="shared" si="6"/>
        <v>86</v>
      </c>
      <c r="CY26" s="22" t="str">
        <f t="shared" si="7"/>
        <v/>
      </c>
      <c r="CZ26" s="22" t="str">
        <f t="shared" si="8"/>
        <v/>
      </c>
      <c r="DA26" s="23" t="str">
        <f t="shared" si="9"/>
        <v/>
      </c>
      <c r="DB26" s="23" t="str">
        <f t="shared" si="10"/>
        <v/>
      </c>
      <c r="DC26" s="23" t="str">
        <f t="shared" si="11"/>
        <v/>
      </c>
      <c r="DD26" s="23" t="str">
        <f t="shared" si="12"/>
        <v/>
      </c>
      <c r="DE26" s="23" t="str">
        <f t="shared" si="13"/>
        <v/>
      </c>
      <c r="DF26" s="23" t="str">
        <f t="shared" si="14"/>
        <v/>
      </c>
      <c r="DG26" s="23" t="str">
        <f t="shared" si="15"/>
        <v/>
      </c>
      <c r="DH26" s="23" t="str">
        <f t="shared" si="16"/>
        <v/>
      </c>
      <c r="DI26" s="23" t="str">
        <f t="shared" si="17"/>
        <v/>
      </c>
      <c r="DJ26" s="23" t="str">
        <f t="shared" si="18"/>
        <v/>
      </c>
      <c r="DK26" s="23" t="str">
        <f t="shared" si="19"/>
        <v>Ketentuan barang temuan</v>
      </c>
      <c r="DL26" s="23" t="str">
        <f t="shared" si="20"/>
        <v>Jual Beli</v>
      </c>
      <c r="DM26" s="31" t="str">
        <f>IF(DK26="","",LOOKUP(MAX($CV26:$DJ26),KKM!$C$11:$C$14,KKM!$E$11:$E$14)&amp;" "&amp;FK!DK26&amp;"; "&amp;LOOKUP(MIN(FK!CV26:DJ26),KKM!$C$11:$C$14,KKM!$E$11:$E$14)&amp;" "&amp;FK!DL26)</f>
        <v>Memiliki kemampuan yang baik dalam  Ketentuan barang temuan; Memiliki kemampuan yang baik dalam  Jual Beli</v>
      </c>
      <c r="DO26" s="9">
        <f t="shared" si="21"/>
        <v>80</v>
      </c>
      <c r="DP26" s="9">
        <f t="shared" si="22"/>
        <v>80</v>
      </c>
      <c r="DQ26" s="9">
        <f t="shared" si="23"/>
        <v>80</v>
      </c>
      <c r="DR26" s="9" t="str">
        <f t="shared" si="24"/>
        <v/>
      </c>
      <c r="DS26" s="9" t="str">
        <f t="shared" si="25"/>
        <v/>
      </c>
      <c r="DT26" s="9" t="str">
        <f t="shared" si="26"/>
        <v/>
      </c>
      <c r="DU26" s="9" t="str">
        <f t="shared" si="27"/>
        <v/>
      </c>
      <c r="DV26" s="9" t="str">
        <f t="shared" si="28"/>
        <v/>
      </c>
      <c r="DW26" s="9" t="str">
        <f t="shared" si="29"/>
        <v/>
      </c>
      <c r="DX26" s="9" t="str">
        <f t="shared" si="30"/>
        <v/>
      </c>
      <c r="DY26" s="9" t="str">
        <f t="shared" si="31"/>
        <v/>
      </c>
      <c r="DZ26" s="9" t="str">
        <f t="shared" si="32"/>
        <v/>
      </c>
      <c r="EA26" s="9" t="str">
        <f t="shared" si="33"/>
        <v/>
      </c>
      <c r="EB26" s="9" t="str">
        <f t="shared" si="34"/>
        <v/>
      </c>
      <c r="EC26" s="9" t="str">
        <f t="shared" si="35"/>
        <v/>
      </c>
      <c r="ED26" s="9" t="str">
        <f t="shared" si="36"/>
        <v>Jual Beli</v>
      </c>
      <c r="EE26" s="9" t="str">
        <f t="shared" si="37"/>
        <v>Jual Beli</v>
      </c>
      <c r="EF26" s="31" t="str">
        <f>IFERROR(LOOKUP(MAX($DO26:$EC26),KKM!$C$11:$C$14,KKM!$F$11:$F$14),"")&amp;FK!ED26&amp;"; "&amp;IFERROR(LOOKUP(MIN($DO26:$EC26),KKM!$C$11:$C$14,KKM!$F$11:$F$14),"")&amp;FK!EE26</f>
        <v>Terampil dalam Jual Beli; Terampil dalam Jual Beli</v>
      </c>
    </row>
    <row r="27" spans="1:136" ht="31.5" x14ac:dyDescent="0.25">
      <c r="B27" s="3" t="str">
        <f t="shared" ca="1" si="0"/>
        <v>UMSIYEH</v>
      </c>
      <c r="C27" s="3" t="str">
        <f t="shared" ca="1" si="0"/>
        <v>0071939466</v>
      </c>
      <c r="D27" s="8" t="s">
        <v>249</v>
      </c>
      <c r="E27" s="8">
        <v>82</v>
      </c>
      <c r="H27" s="8">
        <v>82</v>
      </c>
      <c r="J27" s="8" t="s">
        <v>250</v>
      </c>
      <c r="K27" s="8">
        <v>82</v>
      </c>
      <c r="N27" s="8">
        <v>77</v>
      </c>
      <c r="P27" s="8" t="s">
        <v>251</v>
      </c>
      <c r="Q27" s="8">
        <v>75</v>
      </c>
      <c r="T27" s="8">
        <v>77</v>
      </c>
      <c r="CP27" s="56">
        <f t="shared" si="2"/>
        <v>79.666666666666671</v>
      </c>
      <c r="CQ27" s="10">
        <f t="shared" ref="CQ27:CU32" si="38">IFERROR(AVERAGEIF($D$2:$CO$2,CQ$2,$D27:$CO27),"")</f>
        <v>79.666666666666671</v>
      </c>
      <c r="CR27" s="10" t="str">
        <f t="shared" si="38"/>
        <v/>
      </c>
      <c r="CS27" s="10" t="str">
        <f t="shared" si="38"/>
        <v/>
      </c>
      <c r="CT27" s="10">
        <f t="shared" si="38"/>
        <v>78.666666666666671</v>
      </c>
      <c r="CU27" s="10" t="str">
        <f t="shared" si="38"/>
        <v/>
      </c>
      <c r="CV27" s="21">
        <f t="shared" si="4"/>
        <v>82</v>
      </c>
      <c r="CW27" s="21">
        <f t="shared" si="5"/>
        <v>82</v>
      </c>
      <c r="CX27" s="22">
        <f t="shared" si="6"/>
        <v>75</v>
      </c>
      <c r="CY27" s="22" t="str">
        <f t="shared" si="7"/>
        <v/>
      </c>
      <c r="CZ27" s="22" t="str">
        <f t="shared" si="8"/>
        <v/>
      </c>
      <c r="DA27" s="23" t="str">
        <f t="shared" si="9"/>
        <v/>
      </c>
      <c r="DB27" s="23" t="str">
        <f t="shared" si="10"/>
        <v/>
      </c>
      <c r="DC27" s="23" t="str">
        <f t="shared" si="11"/>
        <v/>
      </c>
      <c r="DD27" s="23" t="str">
        <f t="shared" si="12"/>
        <v/>
      </c>
      <c r="DE27" s="23" t="str">
        <f t="shared" si="13"/>
        <v/>
      </c>
      <c r="DF27" s="23" t="str">
        <f t="shared" si="14"/>
        <v/>
      </c>
      <c r="DG27" s="23" t="str">
        <f t="shared" si="15"/>
        <v/>
      </c>
      <c r="DH27" s="23" t="str">
        <f t="shared" si="16"/>
        <v/>
      </c>
      <c r="DI27" s="23" t="str">
        <f t="shared" si="17"/>
        <v/>
      </c>
      <c r="DJ27" s="23" t="str">
        <f t="shared" si="18"/>
        <v/>
      </c>
      <c r="DK27" s="23" t="str">
        <f t="shared" si="19"/>
        <v>Jual Beli</v>
      </c>
      <c r="DL27" s="23" t="str">
        <f t="shared" si="20"/>
        <v>Ketentuan barang temuan</v>
      </c>
      <c r="DM27" s="31" t="str">
        <f>IF(DK27="","",LOOKUP(MAX($CV27:$DJ27),KKM!$C$11:$C$14,KKM!$E$11:$E$14)&amp;" "&amp;FK!DK27&amp;"; "&amp;LOOKUP(MIN(FK!CV27:DJ27),KKM!$C$11:$C$14,KKM!$E$11:$E$14)&amp;" "&amp;FK!DL27)</f>
        <v>Memiliki kemampuan yang baik dalam  Jual Beli; Memiliki kemampuan yang cukup baik dalam  Ketentuan barang temuan</v>
      </c>
      <c r="DO27" s="9">
        <f t="shared" si="21"/>
        <v>82</v>
      </c>
      <c r="DP27" s="9">
        <f t="shared" si="22"/>
        <v>77</v>
      </c>
      <c r="DQ27" s="9">
        <f t="shared" si="23"/>
        <v>77</v>
      </c>
      <c r="DR27" s="9" t="str">
        <f t="shared" si="24"/>
        <v/>
      </c>
      <c r="DS27" s="9" t="str">
        <f t="shared" si="25"/>
        <v/>
      </c>
      <c r="DT27" s="9" t="str">
        <f t="shared" si="26"/>
        <v/>
      </c>
      <c r="DU27" s="9" t="str">
        <f t="shared" si="27"/>
        <v/>
      </c>
      <c r="DV27" s="9" t="str">
        <f t="shared" si="28"/>
        <v/>
      </c>
      <c r="DW27" s="9" t="str">
        <f t="shared" si="29"/>
        <v/>
      </c>
      <c r="DX27" s="9" t="str">
        <f t="shared" si="30"/>
        <v/>
      </c>
      <c r="DY27" s="9" t="str">
        <f t="shared" si="31"/>
        <v/>
      </c>
      <c r="DZ27" s="9" t="str">
        <f t="shared" si="32"/>
        <v/>
      </c>
      <c r="EA27" s="9" t="str">
        <f t="shared" si="33"/>
        <v/>
      </c>
      <c r="EB27" s="9" t="str">
        <f t="shared" si="34"/>
        <v/>
      </c>
      <c r="EC27" s="9" t="str">
        <f t="shared" si="35"/>
        <v/>
      </c>
      <c r="ED27" s="9" t="str">
        <f t="shared" si="36"/>
        <v>Jual Beli</v>
      </c>
      <c r="EE27" s="9" t="str">
        <f t="shared" si="37"/>
        <v>Tata caraPinjam meminjam</v>
      </c>
      <c r="EF27" s="31" t="str">
        <f>IFERROR(LOOKUP(MAX($DO27:$EC27),KKM!$C$11:$C$14,KKM!$F$11:$F$14),"")&amp;FK!ED27&amp;"; "&amp;IFERROR(LOOKUP(MIN($DO27:$EC27),KKM!$C$11:$C$14,KKM!$F$11:$F$14),"")&amp;FK!EE27</f>
        <v>Terampil dalam Jual Beli; Cukup terampil dalam Tata caraPinjam meminjam</v>
      </c>
    </row>
    <row r="28" spans="1:136" x14ac:dyDescent="0.25">
      <c r="B28" s="3" t="str">
        <f t="shared" ca="1" si="0"/>
        <v>YAMAN</v>
      </c>
      <c r="C28" s="3" t="str">
        <f t="shared" ca="1" si="0"/>
        <v>0079075710</v>
      </c>
      <c r="CP28" s="56">
        <f t="shared" si="2"/>
        <v>0</v>
      </c>
      <c r="CQ28" s="10" t="str">
        <f t="shared" si="38"/>
        <v/>
      </c>
      <c r="CR28" s="10" t="str">
        <f t="shared" si="38"/>
        <v/>
      </c>
      <c r="CS28" s="10" t="str">
        <f t="shared" si="38"/>
        <v/>
      </c>
      <c r="CT28" s="10" t="str">
        <f t="shared" si="38"/>
        <v/>
      </c>
      <c r="CU28" s="10" t="str">
        <f t="shared" si="38"/>
        <v/>
      </c>
      <c r="CV28" s="21" t="str">
        <f t="shared" si="4"/>
        <v/>
      </c>
      <c r="CW28" s="21" t="str">
        <f t="shared" si="5"/>
        <v/>
      </c>
      <c r="CX28" s="22" t="str">
        <f t="shared" si="6"/>
        <v/>
      </c>
      <c r="CY28" s="22" t="str">
        <f t="shared" si="7"/>
        <v/>
      </c>
      <c r="CZ28" s="22" t="str">
        <f t="shared" si="8"/>
        <v/>
      </c>
      <c r="DA28" s="23" t="str">
        <f t="shared" si="9"/>
        <v/>
      </c>
      <c r="DB28" s="23" t="str">
        <f t="shared" si="10"/>
        <v/>
      </c>
      <c r="DC28" s="23" t="str">
        <f t="shared" si="11"/>
        <v/>
      </c>
      <c r="DD28" s="23" t="str">
        <f t="shared" si="12"/>
        <v/>
      </c>
      <c r="DE28" s="23" t="str">
        <f t="shared" si="13"/>
        <v/>
      </c>
      <c r="DF28" s="23" t="str">
        <f t="shared" si="14"/>
        <v/>
      </c>
      <c r="DG28" s="23" t="str">
        <f t="shared" si="15"/>
        <v/>
      </c>
      <c r="DH28" s="23" t="str">
        <f t="shared" si="16"/>
        <v/>
      </c>
      <c r="DI28" s="23" t="str">
        <f t="shared" si="17"/>
        <v/>
      </c>
      <c r="DJ28" s="23" t="str">
        <f t="shared" si="18"/>
        <v/>
      </c>
      <c r="DK28" s="23" t="str">
        <f t="shared" si="19"/>
        <v/>
      </c>
      <c r="DL28" s="23" t="str">
        <f t="shared" si="20"/>
        <v/>
      </c>
      <c r="DM28" s="31" t="str">
        <f>IF(DK28="","",LOOKUP(MAX($CV28:$DJ28),KKM!$C$11:$C$14,KKM!$E$11:$E$14)&amp;" "&amp;FK!DK28&amp;"; "&amp;LOOKUP(MIN(FK!CV28:DJ28),KKM!$C$11:$C$14,KKM!$E$11:$E$14)&amp;" "&amp;FK!DL28)</f>
        <v/>
      </c>
      <c r="DO28" s="9" t="str">
        <f t="shared" si="21"/>
        <v/>
      </c>
      <c r="DP28" s="9" t="e">
        <f t="shared" si="22"/>
        <v>#DIV/0!</v>
      </c>
      <c r="DQ28" s="9" t="e">
        <f t="shared" si="23"/>
        <v>#DIV/0!</v>
      </c>
      <c r="DR28" s="9" t="str">
        <f t="shared" si="24"/>
        <v/>
      </c>
      <c r="DS28" s="9" t="str">
        <f t="shared" si="25"/>
        <v/>
      </c>
      <c r="DT28" s="9" t="str">
        <f t="shared" si="26"/>
        <v/>
      </c>
      <c r="DU28" s="9" t="str">
        <f t="shared" si="27"/>
        <v/>
      </c>
      <c r="DV28" s="9" t="str">
        <f t="shared" si="28"/>
        <v/>
      </c>
      <c r="DW28" s="9" t="str">
        <f t="shared" si="29"/>
        <v/>
      </c>
      <c r="DX28" s="9" t="str">
        <f t="shared" si="30"/>
        <v/>
      </c>
      <c r="DY28" s="9" t="str">
        <f t="shared" si="31"/>
        <v/>
      </c>
      <c r="DZ28" s="9" t="str">
        <f t="shared" si="32"/>
        <v/>
      </c>
      <c r="EA28" s="9" t="str">
        <f t="shared" si="33"/>
        <v/>
      </c>
      <c r="EB28" s="9" t="str">
        <f t="shared" si="34"/>
        <v/>
      </c>
      <c r="EC28" s="9" t="str">
        <f t="shared" si="35"/>
        <v/>
      </c>
      <c r="ED28" s="9" t="str">
        <f t="shared" si="36"/>
        <v/>
      </c>
      <c r="EE28" s="9" t="str">
        <f t="shared" si="37"/>
        <v/>
      </c>
      <c r="EF28" s="31" t="str">
        <f>IFERROR(LOOKUP(MAX($DO28:$EC28),KKM!$C$11:$C$14,KKM!$F$11:$F$14),"")&amp;FK!ED28&amp;"; "&amp;IFERROR(LOOKUP(MIN($DO28:$EC28),KKM!$C$11:$C$14,KKM!$F$11:$F$14),"")&amp;FK!EE28</f>
        <v xml:space="preserve">; </v>
      </c>
    </row>
    <row r="29" spans="1:136" x14ac:dyDescent="0.25">
      <c r="B29" s="3" t="str">
        <f t="shared" ca="1" si="0"/>
        <v/>
      </c>
      <c r="C29" s="3" t="str">
        <f t="shared" ca="1" si="0"/>
        <v/>
      </c>
      <c r="CP29" s="56">
        <f t="shared" si="2"/>
        <v>0</v>
      </c>
      <c r="CQ29" s="10" t="str">
        <f t="shared" si="38"/>
        <v/>
      </c>
      <c r="CR29" s="10" t="str">
        <f t="shared" si="38"/>
        <v/>
      </c>
      <c r="CS29" s="10" t="str">
        <f t="shared" si="38"/>
        <v/>
      </c>
      <c r="CT29" s="10" t="str">
        <f t="shared" si="38"/>
        <v/>
      </c>
      <c r="CU29" s="10" t="str">
        <f t="shared" si="38"/>
        <v/>
      </c>
      <c r="CV29" s="21" t="str">
        <f t="shared" si="4"/>
        <v/>
      </c>
      <c r="CW29" s="21" t="str">
        <f t="shared" si="5"/>
        <v/>
      </c>
      <c r="CX29" s="22" t="str">
        <f t="shared" si="6"/>
        <v/>
      </c>
      <c r="CY29" s="22" t="str">
        <f t="shared" si="7"/>
        <v/>
      </c>
      <c r="CZ29" s="22" t="str">
        <f t="shared" si="8"/>
        <v/>
      </c>
      <c r="DA29" s="23" t="str">
        <f t="shared" si="9"/>
        <v/>
      </c>
      <c r="DB29" s="23" t="str">
        <f t="shared" si="10"/>
        <v/>
      </c>
      <c r="DC29" s="23" t="str">
        <f t="shared" si="11"/>
        <v/>
      </c>
      <c r="DD29" s="23" t="str">
        <f t="shared" si="12"/>
        <v/>
      </c>
      <c r="DE29" s="23" t="str">
        <f t="shared" si="13"/>
        <v/>
      </c>
      <c r="DF29" s="23" t="str">
        <f t="shared" si="14"/>
        <v/>
      </c>
      <c r="DG29" s="23" t="str">
        <f t="shared" si="15"/>
        <v/>
      </c>
      <c r="DH29" s="23" t="str">
        <f t="shared" si="16"/>
        <v/>
      </c>
      <c r="DI29" s="23" t="str">
        <f t="shared" si="17"/>
        <v/>
      </c>
      <c r="DJ29" s="23" t="str">
        <f t="shared" si="18"/>
        <v/>
      </c>
      <c r="DK29" s="23" t="str">
        <f t="shared" si="19"/>
        <v/>
      </c>
      <c r="DL29" s="23" t="str">
        <f t="shared" si="20"/>
        <v/>
      </c>
      <c r="DM29" s="31" t="str">
        <f>IF(DK29="","",LOOKUP(MAX($CV29:$DJ29),KKM!$C$11:$C$14,KKM!$E$11:$E$14)&amp;" "&amp;FK!DK29&amp;"; "&amp;LOOKUP(MIN(FK!CV29:DJ29),KKM!$C$11:$C$14,KKM!$E$11:$E$14)&amp;" "&amp;FK!DL29)</f>
        <v/>
      </c>
      <c r="DO29" s="9" t="str">
        <f t="shared" si="21"/>
        <v/>
      </c>
      <c r="DP29" s="9" t="e">
        <f t="shared" si="22"/>
        <v>#DIV/0!</v>
      </c>
      <c r="DQ29" s="9" t="e">
        <f t="shared" si="23"/>
        <v>#DIV/0!</v>
      </c>
      <c r="DR29" s="9" t="str">
        <f t="shared" si="24"/>
        <v/>
      </c>
      <c r="DS29" s="9" t="str">
        <f t="shared" si="25"/>
        <v/>
      </c>
      <c r="DT29" s="9" t="str">
        <f t="shared" si="26"/>
        <v/>
      </c>
      <c r="DU29" s="9" t="str">
        <f t="shared" si="27"/>
        <v/>
      </c>
      <c r="DV29" s="9" t="str">
        <f t="shared" si="28"/>
        <v/>
      </c>
      <c r="DW29" s="9" t="str">
        <f t="shared" si="29"/>
        <v/>
      </c>
      <c r="DX29" s="9" t="str">
        <f t="shared" si="30"/>
        <v/>
      </c>
      <c r="DY29" s="9" t="str">
        <f t="shared" si="31"/>
        <v/>
      </c>
      <c r="DZ29" s="9" t="str">
        <f t="shared" si="32"/>
        <v/>
      </c>
      <c r="EA29" s="9" t="str">
        <f t="shared" si="33"/>
        <v/>
      </c>
      <c r="EB29" s="9" t="str">
        <f t="shared" si="34"/>
        <v/>
      </c>
      <c r="EC29" s="9" t="str">
        <f t="shared" si="35"/>
        <v/>
      </c>
      <c r="ED29" s="9" t="str">
        <f t="shared" si="36"/>
        <v/>
      </c>
      <c r="EE29" s="9" t="str">
        <f t="shared" si="37"/>
        <v/>
      </c>
      <c r="EF29" s="31" t="str">
        <f>IFERROR(LOOKUP(MAX($DO29:$EC29),KKM!$C$11:$C$14,KKM!$F$11:$F$14),"")&amp;FK!ED29&amp;"; "&amp;IFERROR(LOOKUP(MIN($DO29:$EC29),KKM!$C$11:$C$14,KKM!$F$11:$F$14),"")&amp;FK!EE29</f>
        <v xml:space="preserve">; </v>
      </c>
    </row>
    <row r="30" spans="1:136" x14ac:dyDescent="0.25">
      <c r="B30" s="3" t="str">
        <f t="shared" ca="1" si="0"/>
        <v/>
      </c>
      <c r="C30" s="3" t="str">
        <f t="shared" ca="1" si="0"/>
        <v/>
      </c>
      <c r="CP30" s="56">
        <f t="shared" si="2"/>
        <v>0</v>
      </c>
      <c r="CQ30" s="10" t="str">
        <f t="shared" si="38"/>
        <v/>
      </c>
      <c r="CR30" s="10" t="str">
        <f t="shared" si="38"/>
        <v/>
      </c>
      <c r="CS30" s="10" t="str">
        <f t="shared" si="38"/>
        <v/>
      </c>
      <c r="CT30" s="10" t="str">
        <f t="shared" si="38"/>
        <v/>
      </c>
      <c r="CU30" s="10" t="str">
        <f t="shared" si="38"/>
        <v/>
      </c>
      <c r="CV30" s="21" t="str">
        <f t="shared" si="4"/>
        <v/>
      </c>
      <c r="CW30" s="21" t="str">
        <f t="shared" si="5"/>
        <v/>
      </c>
      <c r="CX30" s="22" t="str">
        <f t="shared" si="6"/>
        <v/>
      </c>
      <c r="CY30" s="22" t="str">
        <f t="shared" si="7"/>
        <v/>
      </c>
      <c r="CZ30" s="22" t="str">
        <f t="shared" si="8"/>
        <v/>
      </c>
      <c r="DA30" s="23" t="str">
        <f t="shared" si="9"/>
        <v/>
      </c>
      <c r="DB30" s="23" t="str">
        <f t="shared" si="10"/>
        <v/>
      </c>
      <c r="DC30" s="23" t="str">
        <f t="shared" si="11"/>
        <v/>
      </c>
      <c r="DD30" s="23" t="str">
        <f t="shared" si="12"/>
        <v/>
      </c>
      <c r="DE30" s="23" t="str">
        <f t="shared" si="13"/>
        <v/>
      </c>
      <c r="DF30" s="23" t="str">
        <f t="shared" si="14"/>
        <v/>
      </c>
      <c r="DG30" s="23" t="str">
        <f t="shared" si="15"/>
        <v/>
      </c>
      <c r="DH30" s="23" t="str">
        <f t="shared" si="16"/>
        <v/>
      </c>
      <c r="DI30" s="23" t="str">
        <f t="shared" si="17"/>
        <v/>
      </c>
      <c r="DJ30" s="23" t="str">
        <f t="shared" si="18"/>
        <v/>
      </c>
      <c r="DK30" s="23" t="str">
        <f t="shared" si="19"/>
        <v/>
      </c>
      <c r="DL30" s="23" t="str">
        <f t="shared" si="20"/>
        <v/>
      </c>
      <c r="DM30" s="31" t="str">
        <f>IF(DK30="","",LOOKUP(MAX($CV30:$DJ30),KKM!$C$11:$C$14,KKM!$E$11:$E$14)&amp;" "&amp;FK!DK30&amp;"; "&amp;LOOKUP(MIN(FK!CV30:DJ30),KKM!$C$11:$C$14,KKM!$E$11:$E$14)&amp;" "&amp;FK!DL30)</f>
        <v/>
      </c>
      <c r="DO30" s="9" t="str">
        <f t="shared" si="21"/>
        <v/>
      </c>
      <c r="DP30" s="9" t="e">
        <f t="shared" si="22"/>
        <v>#DIV/0!</v>
      </c>
      <c r="DQ30" s="9" t="e">
        <f t="shared" si="23"/>
        <v>#DIV/0!</v>
      </c>
      <c r="DR30" s="9" t="str">
        <f t="shared" si="24"/>
        <v/>
      </c>
      <c r="DS30" s="9" t="str">
        <f t="shared" si="25"/>
        <v/>
      </c>
      <c r="DT30" s="9" t="str">
        <f t="shared" si="26"/>
        <v/>
      </c>
      <c r="DU30" s="9" t="str">
        <f t="shared" si="27"/>
        <v/>
      </c>
      <c r="DV30" s="9" t="str">
        <f t="shared" si="28"/>
        <v/>
      </c>
      <c r="DW30" s="9" t="str">
        <f t="shared" si="29"/>
        <v/>
      </c>
      <c r="DX30" s="9" t="str">
        <f t="shared" si="30"/>
        <v/>
      </c>
      <c r="DY30" s="9" t="str">
        <f t="shared" si="31"/>
        <v/>
      </c>
      <c r="DZ30" s="9" t="str">
        <f t="shared" si="32"/>
        <v/>
      </c>
      <c r="EA30" s="9" t="str">
        <f t="shared" si="33"/>
        <v/>
      </c>
      <c r="EB30" s="9" t="str">
        <f t="shared" si="34"/>
        <v/>
      </c>
      <c r="EC30" s="9" t="str">
        <f t="shared" si="35"/>
        <v/>
      </c>
      <c r="ED30" s="9" t="str">
        <f t="shared" si="36"/>
        <v/>
      </c>
      <c r="EE30" s="9" t="str">
        <f t="shared" si="37"/>
        <v/>
      </c>
      <c r="EF30" s="31" t="str">
        <f>IFERROR(LOOKUP(MAX($DO30:$EC30),KKM!$C$11:$C$14,KKM!$F$11:$F$14),"")&amp;FK!ED30&amp;"; "&amp;IFERROR(LOOKUP(MIN($DO30:$EC30),KKM!$C$11:$C$14,KKM!$F$11:$F$14),"")&amp;FK!EE30</f>
        <v xml:space="preserve">; </v>
      </c>
    </row>
    <row r="31" spans="1:136" x14ac:dyDescent="0.25">
      <c r="B31" s="3" t="str">
        <f t="shared" ca="1" si="0"/>
        <v/>
      </c>
      <c r="C31" s="3" t="str">
        <f t="shared" ca="1" si="0"/>
        <v/>
      </c>
      <c r="CP31" s="56">
        <f t="shared" si="2"/>
        <v>0</v>
      </c>
      <c r="CQ31" s="10" t="str">
        <f t="shared" si="38"/>
        <v/>
      </c>
      <c r="CR31" s="10" t="str">
        <f t="shared" si="38"/>
        <v/>
      </c>
      <c r="CS31" s="10" t="str">
        <f t="shared" si="38"/>
        <v/>
      </c>
      <c r="CT31" s="10" t="str">
        <f t="shared" si="38"/>
        <v/>
      </c>
      <c r="CU31" s="10" t="str">
        <f t="shared" si="38"/>
        <v/>
      </c>
      <c r="CV31" s="21" t="str">
        <f t="shared" si="4"/>
        <v/>
      </c>
      <c r="CW31" s="21" t="str">
        <f t="shared" si="5"/>
        <v/>
      </c>
      <c r="CX31" s="22" t="str">
        <f t="shared" si="6"/>
        <v/>
      </c>
      <c r="CY31" s="22" t="str">
        <f t="shared" si="7"/>
        <v/>
      </c>
      <c r="CZ31" s="22" t="str">
        <f t="shared" si="8"/>
        <v/>
      </c>
      <c r="DA31" s="23" t="str">
        <f t="shared" si="9"/>
        <v/>
      </c>
      <c r="DB31" s="23" t="str">
        <f t="shared" si="10"/>
        <v/>
      </c>
      <c r="DC31" s="23" t="str">
        <f t="shared" si="11"/>
        <v/>
      </c>
      <c r="DD31" s="23" t="str">
        <f t="shared" si="12"/>
        <v/>
      </c>
      <c r="DE31" s="23" t="str">
        <f t="shared" si="13"/>
        <v/>
      </c>
      <c r="DF31" s="23" t="str">
        <f t="shared" si="14"/>
        <v/>
      </c>
      <c r="DG31" s="23" t="str">
        <f t="shared" si="15"/>
        <v/>
      </c>
      <c r="DH31" s="23" t="str">
        <f t="shared" si="16"/>
        <v/>
      </c>
      <c r="DI31" s="23" t="str">
        <f t="shared" si="17"/>
        <v/>
      </c>
      <c r="DJ31" s="23" t="str">
        <f t="shared" si="18"/>
        <v/>
      </c>
      <c r="DK31" s="23" t="str">
        <f t="shared" si="19"/>
        <v/>
      </c>
      <c r="DL31" s="23" t="str">
        <f t="shared" si="20"/>
        <v/>
      </c>
      <c r="DM31" s="31" t="str">
        <f>IF(DK31="","",LOOKUP(MAX($CV31:$DJ31),KKM!$C$11:$C$14,KKM!$E$11:$E$14)&amp;" "&amp;FK!DK31&amp;"; "&amp;LOOKUP(MIN(FK!CV31:DJ31),KKM!$C$11:$C$14,KKM!$E$11:$E$14)&amp;" "&amp;FK!DL31)</f>
        <v/>
      </c>
      <c r="DO31" s="9" t="str">
        <f t="shared" si="21"/>
        <v/>
      </c>
      <c r="DP31" s="9" t="e">
        <f t="shared" si="22"/>
        <v>#DIV/0!</v>
      </c>
      <c r="DQ31" s="9" t="e">
        <f t="shared" si="23"/>
        <v>#DIV/0!</v>
      </c>
      <c r="DR31" s="9" t="str">
        <f t="shared" si="24"/>
        <v/>
      </c>
      <c r="DS31" s="9" t="str">
        <f t="shared" si="25"/>
        <v/>
      </c>
      <c r="DT31" s="9" t="str">
        <f t="shared" si="26"/>
        <v/>
      </c>
      <c r="DU31" s="9" t="str">
        <f t="shared" si="27"/>
        <v/>
      </c>
      <c r="DV31" s="9" t="str">
        <f t="shared" si="28"/>
        <v/>
      </c>
      <c r="DW31" s="9" t="str">
        <f t="shared" si="29"/>
        <v/>
      </c>
      <c r="DX31" s="9" t="str">
        <f t="shared" si="30"/>
        <v/>
      </c>
      <c r="DY31" s="9" t="str">
        <f t="shared" si="31"/>
        <v/>
      </c>
      <c r="DZ31" s="9" t="str">
        <f t="shared" si="32"/>
        <v/>
      </c>
      <c r="EA31" s="9" t="str">
        <f t="shared" si="33"/>
        <v/>
      </c>
      <c r="EB31" s="9" t="str">
        <f t="shared" si="34"/>
        <v/>
      </c>
      <c r="EC31" s="9" t="str">
        <f t="shared" si="35"/>
        <v/>
      </c>
      <c r="ED31" s="9" t="str">
        <f t="shared" si="36"/>
        <v/>
      </c>
      <c r="EE31" s="9" t="str">
        <f t="shared" si="37"/>
        <v/>
      </c>
      <c r="EF31" s="31" t="str">
        <f>IFERROR(LOOKUP(MAX($DO31:$EC31),KKM!$C$11:$C$14,KKM!$F$11:$F$14),"")&amp;FK!ED31&amp;"; "&amp;IFERROR(LOOKUP(MIN($DO31:$EC31),KKM!$C$11:$C$14,KKM!$F$11:$F$14),"")&amp;FK!EE31</f>
        <v xml:space="preserve">; </v>
      </c>
    </row>
    <row r="32" spans="1:136" x14ac:dyDescent="0.25">
      <c r="B32" s="3" t="str">
        <f t="shared" ca="1" si="0"/>
        <v/>
      </c>
      <c r="C32" s="3" t="str">
        <f t="shared" ca="1" si="0"/>
        <v/>
      </c>
      <c r="CP32" s="56">
        <f t="shared" si="2"/>
        <v>0</v>
      </c>
      <c r="CQ32" s="10" t="str">
        <f t="shared" si="38"/>
        <v/>
      </c>
      <c r="CR32" s="10" t="str">
        <f t="shared" si="38"/>
        <v/>
      </c>
      <c r="CS32" s="10" t="str">
        <f t="shared" si="38"/>
        <v/>
      </c>
      <c r="CT32" s="10" t="str">
        <f t="shared" si="38"/>
        <v/>
      </c>
      <c r="CU32" s="10" t="str">
        <f t="shared" si="38"/>
        <v/>
      </c>
      <c r="CV32" s="21" t="str">
        <f t="shared" si="4"/>
        <v/>
      </c>
      <c r="CW32" s="21" t="str">
        <f t="shared" si="5"/>
        <v/>
      </c>
      <c r="CX32" s="22" t="str">
        <f t="shared" si="6"/>
        <v/>
      </c>
      <c r="CY32" s="22" t="str">
        <f t="shared" si="7"/>
        <v/>
      </c>
      <c r="CZ32" s="22" t="str">
        <f t="shared" si="8"/>
        <v/>
      </c>
      <c r="DA32" s="23" t="str">
        <f t="shared" si="9"/>
        <v/>
      </c>
      <c r="DB32" s="23" t="str">
        <f t="shared" si="10"/>
        <v/>
      </c>
      <c r="DC32" s="23" t="str">
        <f t="shared" si="11"/>
        <v/>
      </c>
      <c r="DD32" s="23" t="str">
        <f t="shared" si="12"/>
        <v/>
      </c>
      <c r="DE32" s="23" t="str">
        <f t="shared" si="13"/>
        <v/>
      </c>
      <c r="DF32" s="23" t="str">
        <f t="shared" si="14"/>
        <v/>
      </c>
      <c r="DG32" s="23" t="str">
        <f t="shared" si="15"/>
        <v/>
      </c>
      <c r="DH32" s="23" t="str">
        <f t="shared" si="16"/>
        <v/>
      </c>
      <c r="DI32" s="23" t="str">
        <f t="shared" si="17"/>
        <v/>
      </c>
      <c r="DJ32" s="23" t="str">
        <f t="shared" si="18"/>
        <v/>
      </c>
      <c r="DK32" s="23" t="str">
        <f t="shared" si="19"/>
        <v/>
      </c>
      <c r="DL32" s="23" t="str">
        <f t="shared" si="20"/>
        <v/>
      </c>
      <c r="DM32" s="31" t="str">
        <f>IF(DK32="","",LOOKUP(MAX($CV32:$DJ32),KKM!$C$11:$C$14,KKM!$E$11:$E$14)&amp;" "&amp;FK!DK32&amp;"; "&amp;LOOKUP(MIN(FK!CV32:DJ32),KKM!$C$11:$C$14,KKM!$E$11:$E$14)&amp;" "&amp;FK!DL32)</f>
        <v/>
      </c>
      <c r="DO32" s="9" t="str">
        <f t="shared" si="21"/>
        <v/>
      </c>
      <c r="DP32" s="9" t="e">
        <f t="shared" si="22"/>
        <v>#DIV/0!</v>
      </c>
      <c r="DQ32" s="9" t="e">
        <f t="shared" si="23"/>
        <v>#DIV/0!</v>
      </c>
      <c r="DR32" s="9" t="str">
        <f t="shared" si="24"/>
        <v/>
      </c>
      <c r="DS32" s="9" t="str">
        <f t="shared" si="25"/>
        <v/>
      </c>
      <c r="DT32" s="9" t="str">
        <f t="shared" si="26"/>
        <v/>
      </c>
      <c r="DU32" s="9" t="str">
        <f t="shared" si="27"/>
        <v/>
      </c>
      <c r="DV32" s="9" t="str">
        <f t="shared" si="28"/>
        <v/>
      </c>
      <c r="DW32" s="9" t="str">
        <f t="shared" si="29"/>
        <v/>
      </c>
      <c r="DX32" s="9" t="str">
        <f t="shared" si="30"/>
        <v/>
      </c>
      <c r="DY32" s="9" t="str">
        <f t="shared" si="31"/>
        <v/>
      </c>
      <c r="DZ32" s="9" t="str">
        <f t="shared" si="32"/>
        <v/>
      </c>
      <c r="EA32" s="9" t="str">
        <f t="shared" si="33"/>
        <v/>
      </c>
      <c r="EB32" s="9" t="str">
        <f t="shared" si="34"/>
        <v/>
      </c>
      <c r="EC32" s="9" t="str">
        <f t="shared" si="35"/>
        <v/>
      </c>
      <c r="ED32" s="9" t="str">
        <f t="shared" si="36"/>
        <v/>
      </c>
      <c r="EE32" s="9" t="str">
        <f t="shared" si="37"/>
        <v/>
      </c>
      <c r="EF32" s="31" t="str">
        <f>IFERROR(LOOKUP(MAX($DO32:$EC32),KKM!$C$11:$C$14,KKM!$F$11:$F$14),"")&amp;FK!ED32&amp;"; "&amp;IFERROR(LOOKUP(MIN($DO32:$EC32),KKM!$C$11:$C$14,KKM!$F$11:$F$14),"")&amp;FK!EE32</f>
        <v xml:space="preserve">; </v>
      </c>
    </row>
    <row r="33" spans="2:3" x14ac:dyDescent="0.25">
      <c r="B33" s="3"/>
      <c r="C33" s="3"/>
    </row>
    <row r="34" spans="2:3" x14ac:dyDescent="0.25">
      <c r="B34" s="3"/>
      <c r="C34" s="3"/>
    </row>
  </sheetData>
  <sheetProtection password="C036" sheet="1" objects="1" scenarios="1"/>
  <mergeCells count="19">
    <mergeCell ref="CQ1:CU1"/>
    <mergeCell ref="BF1:BK1"/>
    <mergeCell ref="BL1:BQ1"/>
    <mergeCell ref="BR1:BW1"/>
    <mergeCell ref="BX1:CC1"/>
    <mergeCell ref="CD1:CI1"/>
    <mergeCell ref="CJ1:CO1"/>
    <mergeCell ref="AZ1:BE1"/>
    <mergeCell ref="A1:A2"/>
    <mergeCell ref="B1:B2"/>
    <mergeCell ref="C1:C2"/>
    <mergeCell ref="D1:I1"/>
    <mergeCell ref="J1:O1"/>
    <mergeCell ref="P1:U1"/>
    <mergeCell ref="V1:AA1"/>
    <mergeCell ref="AB1:AG1"/>
    <mergeCell ref="AH1:AM1"/>
    <mergeCell ref="AN1:AS1"/>
    <mergeCell ref="AT1:AY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F34"/>
  <sheetViews>
    <sheetView topLeftCell="BX1" workbookViewId="0">
      <selection activeCell="F20" sqref="F20"/>
    </sheetView>
  </sheetViews>
  <sheetFormatPr defaultRowHeight="15.75" x14ac:dyDescent="0.25"/>
  <cols>
    <col min="1" max="1" width="4.140625" style="7" bestFit="1" customWidth="1"/>
    <col min="2" max="2" width="25.85546875" style="7" customWidth="1"/>
    <col min="3" max="3" width="16.140625" style="7" bestFit="1" customWidth="1"/>
    <col min="4" max="93" width="9.140625" style="8"/>
    <col min="94" max="94" width="0" style="9" hidden="1" customWidth="1"/>
    <col min="95" max="99" width="0" style="14" hidden="1" customWidth="1"/>
    <col min="100" max="116" width="0" style="9" hidden="1" customWidth="1"/>
    <col min="117" max="117" width="100.7109375" style="31" hidden="1" customWidth="1"/>
    <col min="118" max="118" width="3.28515625" style="9" hidden="1" customWidth="1"/>
    <col min="119" max="135" width="0" style="9" hidden="1" customWidth="1"/>
    <col min="136" max="136" width="100.7109375" style="9" hidden="1" customWidth="1"/>
    <col min="137" max="16384" width="9.140625" style="9"/>
  </cols>
  <sheetData>
    <row r="1" spans="1:136" x14ac:dyDescent="0.25">
      <c r="A1" s="165" t="s">
        <v>0</v>
      </c>
      <c r="B1" s="165" t="s">
        <v>1</v>
      </c>
      <c r="C1" s="165" t="s">
        <v>2</v>
      </c>
      <c r="D1" s="164" t="s">
        <v>3</v>
      </c>
      <c r="E1" s="164"/>
      <c r="F1" s="164"/>
      <c r="G1" s="164"/>
      <c r="H1" s="164"/>
      <c r="I1" s="164"/>
      <c r="J1" s="164" t="s">
        <v>4</v>
      </c>
      <c r="K1" s="164"/>
      <c r="L1" s="164"/>
      <c r="M1" s="164"/>
      <c r="N1" s="164"/>
      <c r="O1" s="164"/>
      <c r="P1" s="164" t="s">
        <v>5</v>
      </c>
      <c r="Q1" s="164"/>
      <c r="R1" s="164"/>
      <c r="S1" s="164"/>
      <c r="T1" s="164"/>
      <c r="U1" s="164"/>
      <c r="V1" s="164" t="s">
        <v>6</v>
      </c>
      <c r="W1" s="164"/>
      <c r="X1" s="164"/>
      <c r="Y1" s="164"/>
      <c r="Z1" s="164"/>
      <c r="AA1" s="164"/>
      <c r="AB1" s="164" t="s">
        <v>7</v>
      </c>
      <c r="AC1" s="164"/>
      <c r="AD1" s="164"/>
      <c r="AE1" s="164"/>
      <c r="AF1" s="164"/>
      <c r="AG1" s="164"/>
      <c r="AH1" s="164" t="s">
        <v>8</v>
      </c>
      <c r="AI1" s="164"/>
      <c r="AJ1" s="164"/>
      <c r="AK1" s="164"/>
      <c r="AL1" s="164"/>
      <c r="AM1" s="164"/>
      <c r="AN1" s="164" t="s">
        <v>9</v>
      </c>
      <c r="AO1" s="164"/>
      <c r="AP1" s="164"/>
      <c r="AQ1" s="164"/>
      <c r="AR1" s="164"/>
      <c r="AS1" s="164"/>
      <c r="AT1" s="164" t="s">
        <v>10</v>
      </c>
      <c r="AU1" s="164"/>
      <c r="AV1" s="164"/>
      <c r="AW1" s="164"/>
      <c r="AX1" s="164"/>
      <c r="AY1" s="164"/>
      <c r="AZ1" s="164" t="s">
        <v>11</v>
      </c>
      <c r="BA1" s="164"/>
      <c r="BB1" s="164"/>
      <c r="BC1" s="164"/>
      <c r="BD1" s="164"/>
      <c r="BE1" s="164"/>
      <c r="BF1" s="164" t="s">
        <v>12</v>
      </c>
      <c r="BG1" s="164"/>
      <c r="BH1" s="164"/>
      <c r="BI1" s="164"/>
      <c r="BJ1" s="164"/>
      <c r="BK1" s="164"/>
      <c r="BL1" s="164" t="s">
        <v>13</v>
      </c>
      <c r="BM1" s="164"/>
      <c r="BN1" s="164"/>
      <c r="BO1" s="164"/>
      <c r="BP1" s="164"/>
      <c r="BQ1" s="164"/>
      <c r="BR1" s="164" t="s">
        <v>14</v>
      </c>
      <c r="BS1" s="164"/>
      <c r="BT1" s="164"/>
      <c r="BU1" s="164"/>
      <c r="BV1" s="164"/>
      <c r="BW1" s="164"/>
      <c r="BX1" s="164" t="s">
        <v>15</v>
      </c>
      <c r="BY1" s="164"/>
      <c r="BZ1" s="164"/>
      <c r="CA1" s="164"/>
      <c r="CB1" s="164"/>
      <c r="CC1" s="164"/>
      <c r="CD1" s="164" t="s">
        <v>16</v>
      </c>
      <c r="CE1" s="164"/>
      <c r="CF1" s="164"/>
      <c r="CG1" s="164"/>
      <c r="CH1" s="164"/>
      <c r="CI1" s="164"/>
      <c r="CJ1" s="164" t="s">
        <v>17</v>
      </c>
      <c r="CK1" s="164"/>
      <c r="CL1" s="164"/>
      <c r="CM1" s="164"/>
      <c r="CN1" s="164"/>
      <c r="CO1" s="164"/>
      <c r="CQ1" s="167" t="s">
        <v>24</v>
      </c>
      <c r="CR1" s="167"/>
      <c r="CS1" s="167"/>
      <c r="CT1" s="167"/>
      <c r="CU1" s="167"/>
      <c r="CV1" s="13">
        <v>1</v>
      </c>
      <c r="CW1" s="13">
        <v>2</v>
      </c>
      <c r="CX1" s="13">
        <v>3</v>
      </c>
      <c r="CY1" s="13">
        <v>4</v>
      </c>
      <c r="CZ1" s="13">
        <v>5</v>
      </c>
      <c r="DA1" s="13">
        <v>6</v>
      </c>
      <c r="DB1" s="13">
        <v>7</v>
      </c>
      <c r="DC1" s="13">
        <v>8</v>
      </c>
      <c r="DD1" s="13">
        <v>9</v>
      </c>
      <c r="DE1" s="13">
        <v>10</v>
      </c>
      <c r="DF1" s="13">
        <v>11</v>
      </c>
      <c r="DG1" s="13">
        <v>12</v>
      </c>
      <c r="DH1" s="13">
        <v>13</v>
      </c>
      <c r="DI1" s="13">
        <v>14</v>
      </c>
      <c r="DJ1" s="13">
        <v>15</v>
      </c>
      <c r="DK1" s="15"/>
      <c r="DL1" s="15"/>
      <c r="DM1" s="29"/>
      <c r="DO1" s="17">
        <v>1</v>
      </c>
      <c r="DP1" s="17">
        <v>2</v>
      </c>
      <c r="DQ1" s="17">
        <v>3</v>
      </c>
      <c r="DR1" s="17">
        <v>4</v>
      </c>
      <c r="DS1" s="17">
        <v>5</v>
      </c>
      <c r="DT1" s="17">
        <v>6</v>
      </c>
      <c r="DU1" s="17">
        <v>7</v>
      </c>
      <c r="DV1" s="17">
        <v>8</v>
      </c>
      <c r="DW1" s="17">
        <v>9</v>
      </c>
      <c r="DX1" s="17">
        <v>10</v>
      </c>
      <c r="DY1" s="17">
        <v>11</v>
      </c>
      <c r="DZ1" s="17">
        <v>12</v>
      </c>
      <c r="EA1" s="17">
        <v>13</v>
      </c>
      <c r="EB1" s="17">
        <v>14</v>
      </c>
      <c r="EC1" s="17">
        <v>15</v>
      </c>
      <c r="ED1" s="19"/>
      <c r="EE1" s="19"/>
      <c r="EF1" s="19"/>
    </row>
    <row r="2" spans="1:136" x14ac:dyDescent="0.25">
      <c r="A2" s="166"/>
      <c r="B2" s="166"/>
      <c r="C2" s="166"/>
      <c r="D2" s="1" t="s">
        <v>18</v>
      </c>
      <c r="E2" s="1" t="s">
        <v>19</v>
      </c>
      <c r="F2" s="1" t="s">
        <v>20</v>
      </c>
      <c r="G2" s="1" t="s">
        <v>21</v>
      </c>
      <c r="H2" s="1" t="s">
        <v>22</v>
      </c>
      <c r="I2" s="1" t="s">
        <v>23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18</v>
      </c>
      <c r="Q2" s="1" t="s">
        <v>19</v>
      </c>
      <c r="R2" s="1" t="s">
        <v>20</v>
      </c>
      <c r="S2" s="1" t="s">
        <v>21</v>
      </c>
      <c r="T2" s="1" t="s">
        <v>22</v>
      </c>
      <c r="U2" s="1" t="s">
        <v>23</v>
      </c>
      <c r="V2" s="1" t="s">
        <v>18</v>
      </c>
      <c r="W2" s="1" t="s">
        <v>19</v>
      </c>
      <c r="X2" s="1" t="s">
        <v>20</v>
      </c>
      <c r="Y2" s="1" t="s">
        <v>21</v>
      </c>
      <c r="Z2" s="1" t="s">
        <v>22</v>
      </c>
      <c r="AA2" s="1" t="s">
        <v>23</v>
      </c>
      <c r="AB2" s="1" t="s">
        <v>18</v>
      </c>
      <c r="AC2" s="1" t="s">
        <v>19</v>
      </c>
      <c r="AD2" s="1" t="s">
        <v>20</v>
      </c>
      <c r="AE2" s="1" t="s">
        <v>21</v>
      </c>
      <c r="AF2" s="1" t="s">
        <v>22</v>
      </c>
      <c r="AG2" s="1" t="s">
        <v>23</v>
      </c>
      <c r="AH2" s="1" t="s">
        <v>18</v>
      </c>
      <c r="AI2" s="1" t="s">
        <v>19</v>
      </c>
      <c r="AJ2" s="1" t="s">
        <v>20</v>
      </c>
      <c r="AK2" s="1" t="s">
        <v>21</v>
      </c>
      <c r="AL2" s="1" t="s">
        <v>22</v>
      </c>
      <c r="AM2" s="1" t="s">
        <v>23</v>
      </c>
      <c r="AN2" s="1" t="s">
        <v>18</v>
      </c>
      <c r="AO2" s="1" t="s">
        <v>19</v>
      </c>
      <c r="AP2" s="1" t="s">
        <v>20</v>
      </c>
      <c r="AQ2" s="1" t="s">
        <v>21</v>
      </c>
      <c r="AR2" s="1" t="s">
        <v>22</v>
      </c>
      <c r="AS2" s="1" t="s">
        <v>23</v>
      </c>
      <c r="AT2" s="1" t="s">
        <v>18</v>
      </c>
      <c r="AU2" s="1" t="s">
        <v>19</v>
      </c>
      <c r="AV2" s="1" t="s">
        <v>20</v>
      </c>
      <c r="AW2" s="1" t="s">
        <v>21</v>
      </c>
      <c r="AX2" s="1" t="s">
        <v>22</v>
      </c>
      <c r="AY2" s="1" t="s">
        <v>23</v>
      </c>
      <c r="AZ2" s="1" t="s">
        <v>18</v>
      </c>
      <c r="BA2" s="1" t="s">
        <v>19</v>
      </c>
      <c r="BB2" s="1" t="s">
        <v>20</v>
      </c>
      <c r="BC2" s="1" t="s">
        <v>21</v>
      </c>
      <c r="BD2" s="1" t="s">
        <v>22</v>
      </c>
      <c r="BE2" s="1" t="s">
        <v>23</v>
      </c>
      <c r="BF2" s="1" t="s">
        <v>18</v>
      </c>
      <c r="BG2" s="1" t="s">
        <v>19</v>
      </c>
      <c r="BH2" s="1" t="s">
        <v>20</v>
      </c>
      <c r="BI2" s="1" t="s">
        <v>21</v>
      </c>
      <c r="BJ2" s="1" t="s">
        <v>22</v>
      </c>
      <c r="BK2" s="1" t="s">
        <v>23</v>
      </c>
      <c r="BL2" s="1" t="s">
        <v>18</v>
      </c>
      <c r="BM2" s="1" t="s">
        <v>19</v>
      </c>
      <c r="BN2" s="1" t="s">
        <v>20</v>
      </c>
      <c r="BO2" s="1" t="s">
        <v>21</v>
      </c>
      <c r="BP2" s="1" t="s">
        <v>22</v>
      </c>
      <c r="BQ2" s="1" t="s">
        <v>23</v>
      </c>
      <c r="BR2" s="1" t="s">
        <v>18</v>
      </c>
      <c r="BS2" s="1" t="s">
        <v>19</v>
      </c>
      <c r="BT2" s="1" t="s">
        <v>20</v>
      </c>
      <c r="BU2" s="1" t="s">
        <v>21</v>
      </c>
      <c r="BV2" s="1" t="s">
        <v>22</v>
      </c>
      <c r="BW2" s="1" t="s">
        <v>23</v>
      </c>
      <c r="BX2" s="1" t="s">
        <v>18</v>
      </c>
      <c r="BY2" s="1" t="s">
        <v>19</v>
      </c>
      <c r="BZ2" s="1" t="s">
        <v>20</v>
      </c>
      <c r="CA2" s="1" t="s">
        <v>21</v>
      </c>
      <c r="CB2" s="1" t="s">
        <v>22</v>
      </c>
      <c r="CC2" s="1" t="s">
        <v>23</v>
      </c>
      <c r="CD2" s="1" t="s">
        <v>18</v>
      </c>
      <c r="CE2" s="1" t="s">
        <v>19</v>
      </c>
      <c r="CF2" s="1" t="s">
        <v>20</v>
      </c>
      <c r="CG2" s="1" t="s">
        <v>21</v>
      </c>
      <c r="CH2" s="1" t="s">
        <v>22</v>
      </c>
      <c r="CI2" s="1" t="s">
        <v>23</v>
      </c>
      <c r="CJ2" s="1" t="s">
        <v>18</v>
      </c>
      <c r="CK2" s="1" t="s">
        <v>19</v>
      </c>
      <c r="CL2" s="1" t="s">
        <v>20</v>
      </c>
      <c r="CM2" s="1" t="s">
        <v>21</v>
      </c>
      <c r="CN2" s="1" t="s">
        <v>22</v>
      </c>
      <c r="CO2" s="1" t="s">
        <v>23</v>
      </c>
      <c r="CP2" s="11" t="s">
        <v>62</v>
      </c>
      <c r="CQ2" s="10" t="s">
        <v>19</v>
      </c>
      <c r="CR2" s="10" t="s">
        <v>20</v>
      </c>
      <c r="CS2" s="10" t="s">
        <v>21</v>
      </c>
      <c r="CT2" s="10" t="s">
        <v>22</v>
      </c>
      <c r="CU2" s="10" t="s">
        <v>23</v>
      </c>
      <c r="CV2" s="12" t="str">
        <f>IF(COUNT(E3:F3),D3,"")</f>
        <v>sejarah perjuangan sunan Maulana Malik Ibrahim, sunan ampel, dan sunan Giri</v>
      </c>
      <c r="CW2" s="12" t="str">
        <f>IF(COUNT(K3:L3),J3,"")</f>
        <v>sejarah perjuangan sunan Bonang, sunan Kalijaga, dan sunan Drajat</v>
      </c>
      <c r="CX2" s="12" t="str">
        <f>IF(COUNT(Q3:R3),P3,"")</f>
        <v>sejarah perjuangan sunan Muria, sunan Kudus, dan sunan Gunung Jati</v>
      </c>
      <c r="CY2" s="12" t="str">
        <f>IF(COUNT(W3:X3),V3,"")</f>
        <v/>
      </c>
      <c r="CZ2" s="12" t="str">
        <f>IF(COUNT(AC3:AD3),AB3,"")</f>
        <v/>
      </c>
      <c r="DA2" s="12" t="str">
        <f>IF(COUNT(AI3:AJ3),AH3,"")</f>
        <v/>
      </c>
      <c r="DB2" s="12" t="str">
        <f>IF(COUNT(AO3:AP3),AN3,"")</f>
        <v/>
      </c>
      <c r="DC2" s="12" t="str">
        <f>IF(COUNT(AU3:AV3),AT3,"")</f>
        <v/>
      </c>
      <c r="DD2" s="12" t="str">
        <f>IF(COUNT(BA3:BB3),AZ3,"")</f>
        <v/>
      </c>
      <c r="DE2" s="12" t="str">
        <f>IF(COUNT(BG3:BH3),BF3,"")</f>
        <v/>
      </c>
      <c r="DF2" s="12" t="str">
        <f>IF(COUNT(BM3:BN3),BL3,"")</f>
        <v/>
      </c>
      <c r="DG2" s="12" t="str">
        <f>IF(COUNT(BS3:BT3),BR3,"")</f>
        <v/>
      </c>
      <c r="DH2" s="12" t="str">
        <f>IF(COUNT(BY3:BZ3),BX3,"")</f>
        <v/>
      </c>
      <c r="DI2" s="12" t="str">
        <f>IF(COUNT(CE3:CF3),CD3,"")</f>
        <v/>
      </c>
      <c r="DJ2" s="12" t="str">
        <f>IF(COUNT(CK3:CL3),CJ3,"")</f>
        <v/>
      </c>
      <c r="DK2" s="16" t="s">
        <v>25</v>
      </c>
      <c r="DL2" s="16" t="s">
        <v>26</v>
      </c>
      <c r="DM2" s="30" t="s">
        <v>27</v>
      </c>
      <c r="DO2" s="18" t="str">
        <f>IF(COUNT(G3:I3),D3,"")</f>
        <v/>
      </c>
      <c r="DP2" s="18" t="str">
        <f>IF(COUNT(M3:O3),J3,"")</f>
        <v/>
      </c>
      <c r="DQ2" s="18" t="str">
        <f>IF(COUNT(S3:U3),P3,"")</f>
        <v/>
      </c>
      <c r="DR2" s="18" t="str">
        <f>IF(COUNT(Y3:AA3),V3,"")</f>
        <v>Menceritakan sejarah perjuangan sunan Maulana Malik Ibrahim, sunan ampel, dan sunan Giri</v>
      </c>
      <c r="DS2" s="18" t="str">
        <f>IF(COUNT(AE3:AG3),AB3,"")</f>
        <v>Menceritakan sejarah perjuangan sunan Bonang, sunan Kalijaga, dan sunan Drajat</v>
      </c>
      <c r="DT2" s="18" t="str">
        <f>IF(COUNT(AK3:AM3),AH3,"")</f>
        <v>Menceritakan sejarah perjuangan sunan Muria, sunan Kudus, dan sunan Gunung Jati</v>
      </c>
      <c r="DU2" s="18" t="str">
        <f>IF(COUNT(AQ3:AS3),AN3,"")</f>
        <v/>
      </c>
      <c r="DV2" s="18" t="str">
        <f>IF(COUNT(AW3:AY3),AT3,"")</f>
        <v/>
      </c>
      <c r="DW2" s="18" t="str">
        <f>IF(COUNT(BC3:BE3),AZ3,"")</f>
        <v/>
      </c>
      <c r="DX2" s="18" t="str">
        <f>IF(COUNT(BI3:BK3),BF3,"")</f>
        <v/>
      </c>
      <c r="DY2" s="18" t="str">
        <f>IF(COUNT(BO3:BQ3),BL3,"")</f>
        <v/>
      </c>
      <c r="DZ2" s="18" t="str">
        <f>IF(COUNT(BU3:BW3),BR3,"")</f>
        <v/>
      </c>
      <c r="EA2" s="18" t="str">
        <f>IF(COUNT(CA3:CC3),BX3,"")</f>
        <v/>
      </c>
      <c r="EB2" s="18" t="str">
        <f>IF(COUNT(CG3:CI3),CD3,"")</f>
        <v/>
      </c>
      <c r="EC2" s="18" t="str">
        <f>IF(COUNT(CM3:CO3),CJ3,"")</f>
        <v/>
      </c>
      <c r="ED2" s="20" t="s">
        <v>25</v>
      </c>
      <c r="EE2" s="20" t="s">
        <v>26</v>
      </c>
      <c r="EF2" s="20" t="s">
        <v>27</v>
      </c>
    </row>
    <row r="3" spans="1:136" ht="31.5" customHeight="1" x14ac:dyDescent="0.25">
      <c r="A3" s="2">
        <v>1</v>
      </c>
      <c r="B3" s="3" t="str">
        <f t="shared" ref="B3:C32" ca="1" si="0">IFERROR(INDEX(Data_Siswa,ROW(B1),COLUMN(A3)),"")</f>
        <v>AHMAD FARIZI</v>
      </c>
      <c r="C3" s="3" t="str">
        <f t="shared" ca="1" si="0"/>
        <v>0087736464</v>
      </c>
      <c r="D3" s="4" t="s">
        <v>235</v>
      </c>
      <c r="E3" s="5">
        <v>94</v>
      </c>
      <c r="F3" s="5"/>
      <c r="G3" s="5"/>
      <c r="I3" s="5"/>
      <c r="J3" s="4" t="s">
        <v>236</v>
      </c>
      <c r="K3" s="5">
        <v>78</v>
      </c>
      <c r="L3" s="5"/>
      <c r="M3" s="5"/>
      <c r="N3" s="5"/>
      <c r="O3" s="5"/>
      <c r="P3" s="4" t="s">
        <v>237</v>
      </c>
      <c r="Q3" s="5">
        <v>78</v>
      </c>
      <c r="R3" s="5"/>
      <c r="S3" s="5"/>
      <c r="T3" s="5"/>
      <c r="U3" s="5"/>
      <c r="V3" s="4" t="s">
        <v>246</v>
      </c>
      <c r="W3" s="5"/>
      <c r="X3" s="5"/>
      <c r="Y3" s="5"/>
      <c r="Z3" s="5">
        <v>80</v>
      </c>
      <c r="AA3" s="5"/>
      <c r="AB3" s="4" t="s">
        <v>247</v>
      </c>
      <c r="AC3" s="5"/>
      <c r="AD3" s="5"/>
      <c r="AE3" s="5"/>
      <c r="AF3" s="5">
        <v>78</v>
      </c>
      <c r="AG3" s="5"/>
      <c r="AH3" s="4" t="s">
        <v>248</v>
      </c>
      <c r="AI3" s="5"/>
      <c r="AJ3" s="5"/>
      <c r="AK3" s="5"/>
      <c r="AL3" s="5">
        <v>87</v>
      </c>
      <c r="AM3" s="5"/>
      <c r="AN3" s="6"/>
      <c r="AO3" s="5"/>
      <c r="AP3" s="5"/>
      <c r="AQ3" s="5"/>
      <c r="AR3" s="5"/>
      <c r="AS3" s="5"/>
      <c r="AT3" s="4"/>
      <c r="AU3" s="5"/>
      <c r="AV3" s="5"/>
      <c r="AW3" s="5"/>
      <c r="AX3" s="5"/>
      <c r="AY3" s="5"/>
      <c r="AZ3" s="4"/>
      <c r="BA3" s="5"/>
      <c r="BB3" s="5"/>
      <c r="BC3" s="5"/>
      <c r="BD3" s="5"/>
      <c r="BE3" s="5"/>
      <c r="BF3" s="4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6">
        <f>IFERROR(MAX(CQ3:CR3),"")</f>
        <v>83.333333333333329</v>
      </c>
      <c r="CQ3" s="10">
        <f>IFERROR(AVERAGEIF($D$2:$CO$2,CQ$2,$D3:$CO3),"")</f>
        <v>83.333333333333329</v>
      </c>
      <c r="CR3" s="10" t="str">
        <f t="shared" ref="CR3:CU18" si="1">IFERROR(AVERAGEIF($D$2:$CO$2,CR$2,$D3:$CO3),"")</f>
        <v/>
      </c>
      <c r="CS3" s="10" t="str">
        <f t="shared" si="1"/>
        <v/>
      </c>
      <c r="CT3" s="10">
        <f t="shared" si="1"/>
        <v>81.666666666666671</v>
      </c>
      <c r="CU3" s="10" t="str">
        <f t="shared" si="1"/>
        <v/>
      </c>
      <c r="CV3" s="21">
        <f>IF(COUNT(E3:F3),MAX(E3:F3),"")</f>
        <v>94</v>
      </c>
      <c r="CW3" s="21">
        <f>IF(COUNT(K3:L3),MAX(K3:L3),"")</f>
        <v>78</v>
      </c>
      <c r="CX3" s="22">
        <f>IF(COUNT(Q3:R3),MAX(Q3:R3),"")</f>
        <v>78</v>
      </c>
      <c r="CY3" s="22" t="str">
        <f>IF(COUNT(W3:X3),MAX(W3:X3),"")</f>
        <v/>
      </c>
      <c r="CZ3" s="22" t="str">
        <f>IF(COUNT(AC3:AD3),MAX(AC3:AD3),"")</f>
        <v/>
      </c>
      <c r="DA3" s="23" t="str">
        <f>IF(COUNT(AI3:AJ3),MAX(AI3:AJ3),"")</f>
        <v/>
      </c>
      <c r="DB3" s="23" t="str">
        <f>IF(COUNT(AO3:AP3),MAX(AO3:AP3),"")</f>
        <v/>
      </c>
      <c r="DC3" s="23" t="str">
        <f>IF(COUNT(AU3:AV3),MAX(AU3:AV3),"")</f>
        <v/>
      </c>
      <c r="DD3" s="23" t="str">
        <f>IF(COUNT(BA3:BB3),MAX(BA3:BB3),"")</f>
        <v/>
      </c>
      <c r="DE3" s="23" t="str">
        <f>IF(COUNT(BG3:BH3),MAX(BG3:BH3),"")</f>
        <v/>
      </c>
      <c r="DF3" s="23" t="str">
        <f>IF(COUNT(BM3:BN3),MAX(BM3:BN3),"")</f>
        <v/>
      </c>
      <c r="DG3" s="23" t="str">
        <f>IF(COUNT(BS3:BT3),MAX(BS3:BT3),"")</f>
        <v/>
      </c>
      <c r="DH3" s="23" t="str">
        <f>IF(COUNT(BY3:BZ3),MAX(BY3:BZ3),"")</f>
        <v/>
      </c>
      <c r="DI3" s="23" t="str">
        <f>IF(COUNT(CE3:CF3),MAX(CE3:CF3),"")</f>
        <v/>
      </c>
      <c r="DJ3" s="23" t="str">
        <f>IF(COUNT(CK3:CL3),MAX(CK3:CL3),"")</f>
        <v/>
      </c>
      <c r="DK3" s="23" t="str">
        <f>IFERROR(INDEX($CV$2:$DJ$2,,MATCH(MAX($CV3:$DJ3),$CV3:$DJ3,0)),"")</f>
        <v>sejarah perjuangan sunan Maulana Malik Ibrahim, sunan ampel, dan sunan Giri</v>
      </c>
      <c r="DL3" s="23" t="str">
        <f>IFERROR(INDEX($CV$2:$DJ$2,,MATCH(MIN($CV3:$DJ3),$CV3:$DJ3,0)),"")</f>
        <v>sejarah perjuangan sunan Bonang, sunan Kalijaga, dan sunan Drajat</v>
      </c>
      <c r="DM3" s="31" t="str">
        <f>IF(DK3="","",LOOKUP(MAX($CV3:$DJ3),KKM!$C$11:$C$14,KKM!$E$11:$E$14)&amp;" "&amp;SKI!DK3&amp;"; "&amp;LOOKUP(MIN(SKI!CV3:DJ3),KKM!$C$11:$C$14,KKM!$E$11:$E$14)&amp;" "&amp;SKI!DL3)</f>
        <v>Memiliki kemampuan yang sangat baik dalam  sejarah perjuangan sunan Maulana Malik Ibrahim, sunan ampel, dan sunan Giri; Memiliki kemampuan yang cukup baik dalam  sejarah perjuangan sunan Bonang, sunan Kalijaga, dan sunan Drajat</v>
      </c>
      <c r="DO3" s="9" t="str">
        <f>IF(COUNT(G3:I3),AVERAGE(G3:I3),"")</f>
        <v/>
      </c>
      <c r="DP3" s="9" t="str">
        <f>IF(DP$2="","",AVERAGE(M3:O3))</f>
        <v/>
      </c>
      <c r="DQ3" s="9" t="str">
        <f>IF(DQ$2="","",AVERAGE(S3:U3))</f>
        <v/>
      </c>
      <c r="DR3" s="9">
        <f>IF(DR$2="","",AVERAGE(Y3:AA3))</f>
        <v>80</v>
      </c>
      <c r="DS3" s="9">
        <f>IF(DS$2="","",AVERAGE(AE3:AG3))</f>
        <v>78</v>
      </c>
      <c r="DT3" s="9">
        <f>IF(DT$2="","",IFERROR(AVERAGE(AK3:AM3),""))</f>
        <v>87</v>
      </c>
      <c r="DU3" s="9" t="str">
        <f>IF(DU$2="","",IFERROR(AVERAGE(AQ3:AS3),""))</f>
        <v/>
      </c>
      <c r="DV3" s="9" t="str">
        <f>IF(DV$2="","",IFERROR(AVERAGE(AW3:AY3),""))</f>
        <v/>
      </c>
      <c r="DW3" s="9" t="str">
        <f>IFERROR(AVERAGE(BC3:BE3),"")</f>
        <v/>
      </c>
      <c r="DX3" s="9" t="str">
        <f>IFERROR(AVERAGE(BI3:BK3),"")</f>
        <v/>
      </c>
      <c r="DY3" s="9" t="str">
        <f>IFERROR(AVERAGE(BO3:BQ3),"")</f>
        <v/>
      </c>
      <c r="DZ3" s="9" t="str">
        <f>IFERROR(AVERAGE(BU3:BW3),"")</f>
        <v/>
      </c>
      <c r="EA3" s="9" t="str">
        <f>IFERROR(AVERAGE(CA3:CC3),"")</f>
        <v/>
      </c>
      <c r="EB3" s="9" t="str">
        <f>IFERROR(AVERAGE(CG3:CI3),"")</f>
        <v/>
      </c>
      <c r="EC3" s="9" t="str">
        <f>IFERROR(AVERAGE(CM3:CO3),"")</f>
        <v/>
      </c>
      <c r="ED3" s="9" t="str">
        <f>IFERROR(INDEX($DO$2:$EC$2,,MATCH(MAX($DO3:$EC3),$DO3:$EC3,0)),"")</f>
        <v>Menceritakan sejarah perjuangan sunan Muria, sunan Kudus, dan sunan Gunung Jati</v>
      </c>
      <c r="EE3" s="9" t="str">
        <f>IFERROR(INDEX($DO$2:$EC$2,,MATCH(MIN($DO3:$EC3),$DO3:$EC3,0)),"")</f>
        <v>Menceritakan sejarah perjuangan sunan Bonang, sunan Kalijaga, dan sunan Drajat</v>
      </c>
      <c r="EF3" s="31" t="str">
        <f>IFERROR(LOOKUP(MAX($DO3:$EC3),KKM!$C$11:$C$14,KKM!$F$11:$F$14),"")&amp;SKI!ED3&amp;"; "&amp;IFERROR(LOOKUP(MIN($DO3:$EC3),KKM!$C$11:$C$14,KKM!$F$11:$F$14),"")&amp;SKI!EE3</f>
        <v>Terampil dalam Menceritakan sejarah perjuangan sunan Muria, sunan Kudus, dan sunan Gunung Jati; Cukup terampil dalam Menceritakan sejarah perjuangan sunan Bonang, sunan Kalijaga, dan sunan Drajat</v>
      </c>
    </row>
    <row r="4" spans="1:136" ht="47.25" customHeight="1" x14ac:dyDescent="0.25">
      <c r="A4" s="2">
        <v>2</v>
      </c>
      <c r="B4" s="3" t="str">
        <f t="shared" ca="1" si="0"/>
        <v>ALI BIKRIH</v>
      </c>
      <c r="C4" s="3" t="str">
        <f t="shared" ca="1" si="0"/>
        <v>0096718446</v>
      </c>
      <c r="D4" s="4" t="s">
        <v>235</v>
      </c>
      <c r="E4" s="5">
        <v>88</v>
      </c>
      <c r="F4" s="5"/>
      <c r="G4" s="5"/>
      <c r="I4" s="5"/>
      <c r="J4" s="4" t="s">
        <v>236</v>
      </c>
      <c r="K4" s="5">
        <v>78</v>
      </c>
      <c r="L4" s="5"/>
      <c r="M4" s="5"/>
      <c r="N4" s="5"/>
      <c r="O4" s="5"/>
      <c r="P4" s="4" t="s">
        <v>237</v>
      </c>
      <c r="Q4" s="5">
        <v>78</v>
      </c>
      <c r="R4" s="5"/>
      <c r="S4" s="5"/>
      <c r="T4" s="5"/>
      <c r="U4" s="5"/>
      <c r="V4" s="4" t="s">
        <v>246</v>
      </c>
      <c r="W4" s="5"/>
      <c r="X4" s="5"/>
      <c r="Y4" s="5"/>
      <c r="Z4" s="5">
        <v>87</v>
      </c>
      <c r="AA4" s="5"/>
      <c r="AB4" s="4" t="s">
        <v>247</v>
      </c>
      <c r="AC4" s="5"/>
      <c r="AD4" s="5"/>
      <c r="AE4" s="5"/>
      <c r="AF4" s="5">
        <v>77</v>
      </c>
      <c r="AG4" s="5"/>
      <c r="AH4" s="4" t="s">
        <v>248</v>
      </c>
      <c r="AI4" s="5"/>
      <c r="AJ4" s="5"/>
      <c r="AK4" s="5"/>
      <c r="AL4" s="5">
        <v>80</v>
      </c>
      <c r="AM4" s="5"/>
      <c r="AN4" s="6"/>
      <c r="AO4" s="5"/>
      <c r="AP4" s="5"/>
      <c r="AQ4" s="5"/>
      <c r="AR4" s="5"/>
      <c r="AS4" s="5"/>
      <c r="AT4" s="4"/>
      <c r="AU4" s="5"/>
      <c r="AV4" s="5"/>
      <c r="AW4" s="5"/>
      <c r="AX4" s="5"/>
      <c r="AY4" s="5"/>
      <c r="AZ4" s="4"/>
      <c r="BA4" s="5"/>
      <c r="BB4" s="5"/>
      <c r="BC4" s="5"/>
      <c r="BD4" s="5"/>
      <c r="BE4" s="5"/>
      <c r="BF4" s="4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6">
        <f t="shared" ref="CP4:CP32" si="2">IFERROR(MAX(CQ4:CR4),"")</f>
        <v>81.333333333333329</v>
      </c>
      <c r="CQ4" s="10">
        <f t="shared" ref="CQ4:CU26" si="3">IFERROR(AVERAGEIF($D$2:$CO$2,CQ$2,$D4:$CO4),"")</f>
        <v>81.333333333333329</v>
      </c>
      <c r="CR4" s="10" t="str">
        <f t="shared" si="1"/>
        <v/>
      </c>
      <c r="CS4" s="10" t="str">
        <f t="shared" si="1"/>
        <v/>
      </c>
      <c r="CT4" s="10">
        <f t="shared" si="1"/>
        <v>81.333333333333329</v>
      </c>
      <c r="CU4" s="10" t="str">
        <f t="shared" si="1"/>
        <v/>
      </c>
      <c r="CV4" s="21">
        <f t="shared" ref="CV4:CV32" si="4">IF(COUNT(E4:F4),MAX(E4:F4),"")</f>
        <v>88</v>
      </c>
      <c r="CW4" s="21">
        <f t="shared" ref="CW4:CW32" si="5">IF(COUNT(K4:L4),MAX(K4:L4),"")</f>
        <v>78</v>
      </c>
      <c r="CX4" s="22">
        <f t="shared" ref="CX4:CX32" si="6">IF(COUNT(Q4:R4),MAX(Q4:R4),"")</f>
        <v>78</v>
      </c>
      <c r="CY4" s="22" t="str">
        <f t="shared" ref="CY4:CY32" si="7">IF(COUNT(W4:X4),MAX(W4:X4),"")</f>
        <v/>
      </c>
      <c r="CZ4" s="22" t="str">
        <f t="shared" ref="CZ4:CZ32" si="8">IF(COUNT(AC4:AD4),MAX(AC4:AD4),"")</f>
        <v/>
      </c>
      <c r="DA4" s="23" t="str">
        <f t="shared" ref="DA4:DA32" si="9">IF(COUNT(AI4:AJ4),MAX(AI4:AJ4),"")</f>
        <v/>
      </c>
      <c r="DB4" s="23" t="str">
        <f t="shared" ref="DB4:DB32" si="10">IF(COUNT(AO4:AP4),MAX(AO4:AP4),"")</f>
        <v/>
      </c>
      <c r="DC4" s="23" t="str">
        <f t="shared" ref="DC4:DC32" si="11">IF(COUNT(AU4:AV4),MAX(AU4:AV4),"")</f>
        <v/>
      </c>
      <c r="DD4" s="23" t="str">
        <f t="shared" ref="DD4:DD32" si="12">IF(COUNT(BA4:BB4),MAX(BA4:BB4),"")</f>
        <v/>
      </c>
      <c r="DE4" s="23" t="str">
        <f t="shared" ref="DE4:DE32" si="13">IF(COUNT(BG4:BH4),MAX(BG4:BH4),"")</f>
        <v/>
      </c>
      <c r="DF4" s="23" t="str">
        <f t="shared" ref="DF4:DF32" si="14">IF(COUNT(BM4:BN4),MAX(BM4:BN4),"")</f>
        <v/>
      </c>
      <c r="DG4" s="23" t="str">
        <f t="shared" ref="DG4:DG32" si="15">IF(COUNT(BS4:BT4),MAX(BS4:BT4),"")</f>
        <v/>
      </c>
      <c r="DH4" s="23" t="str">
        <f t="shared" ref="DH4:DH32" si="16">IF(COUNT(BY4:BZ4),MAX(BY4:BZ4),"")</f>
        <v/>
      </c>
      <c r="DI4" s="23" t="str">
        <f t="shared" ref="DI4:DI32" si="17">IF(COUNT(CE4:CF4),MAX(CE4:CF4),"")</f>
        <v/>
      </c>
      <c r="DJ4" s="23" t="str">
        <f t="shared" ref="DJ4:DJ32" si="18">IF(COUNT(CK4:CL4),MAX(CK4:CL4),"")</f>
        <v/>
      </c>
      <c r="DK4" s="23" t="str">
        <f t="shared" ref="DK4:DK32" si="19">IFERROR(INDEX($CV$2:$DJ$2,,MATCH(MAX($CV4:$DJ4),$CV4:$DJ4,0)),"")</f>
        <v>sejarah perjuangan sunan Maulana Malik Ibrahim, sunan ampel, dan sunan Giri</v>
      </c>
      <c r="DL4" s="23" t="str">
        <f t="shared" ref="DL4:DL32" si="20">IFERROR(INDEX($CV$2:$DJ$2,,MATCH(MIN($CV4:$DJ4),$CV4:$DJ4,0)),"")</f>
        <v>sejarah perjuangan sunan Bonang, sunan Kalijaga, dan sunan Drajat</v>
      </c>
      <c r="DM4" s="31" t="str">
        <f>IF(DK4="","",LOOKUP(MAX($CV4:$DJ4),KKM!$C$11:$C$14,KKM!$E$11:$E$14)&amp;" "&amp;SKI!DK4&amp;"; "&amp;LOOKUP(MIN(SKI!CV4:DJ4),KKM!$C$11:$C$14,KKM!$E$11:$E$14)&amp;" "&amp;SKI!DL4)</f>
        <v>Memiliki kemampuan yang baik dalam  sejarah perjuangan sunan Maulana Malik Ibrahim, sunan ampel, dan sunan Giri; Memiliki kemampuan yang cukup baik dalam  sejarah perjuangan sunan Bonang, sunan Kalijaga, dan sunan Drajat</v>
      </c>
      <c r="DO4" s="9" t="str">
        <f t="shared" ref="DO4:DO32" si="21">IF(COUNT(G4:I4),AVERAGE(G4:I4),"")</f>
        <v/>
      </c>
      <c r="DP4" s="9" t="str">
        <f t="shared" ref="DP4:DP32" si="22">IF(DP$2="","",AVERAGE(M4:O4))</f>
        <v/>
      </c>
      <c r="DQ4" s="9" t="str">
        <f t="shared" ref="DQ4:DQ32" si="23">IF(DQ$2="","",AVERAGE(S4:U4))</f>
        <v/>
      </c>
      <c r="DR4" s="9">
        <f t="shared" ref="DR4:DR32" si="24">IF(DR$2="","",AVERAGE(Y4:AA4))</f>
        <v>87</v>
      </c>
      <c r="DS4" s="9">
        <f t="shared" ref="DS4:DS32" si="25">IF(DS$2="","",AVERAGE(AE4:AG4))</f>
        <v>77</v>
      </c>
      <c r="DT4" s="9">
        <f t="shared" ref="DT4:DT32" si="26">IF(DT$2="","",IFERROR(AVERAGE(AK4:AM4),""))</f>
        <v>80</v>
      </c>
      <c r="DU4" s="9" t="str">
        <f t="shared" ref="DU4:DU32" si="27">IF(DU$2="","",IFERROR(AVERAGE(AQ4:AS4),""))</f>
        <v/>
      </c>
      <c r="DV4" s="9" t="str">
        <f t="shared" ref="DV4:DV32" si="28">IF(DV$2="","",IFERROR(AVERAGE(AW4:AY4),""))</f>
        <v/>
      </c>
      <c r="DW4" s="9" t="str">
        <f t="shared" ref="DW4:DW32" si="29">IFERROR(AVERAGE(BC4:BE4),"")</f>
        <v/>
      </c>
      <c r="DX4" s="9" t="str">
        <f t="shared" ref="DX4:DX32" si="30">IFERROR(AVERAGE(BI4:BK4),"")</f>
        <v/>
      </c>
      <c r="DY4" s="9" t="str">
        <f t="shared" ref="DY4:DY32" si="31">IFERROR(AVERAGE(BO4:BQ4),"")</f>
        <v/>
      </c>
      <c r="DZ4" s="9" t="str">
        <f t="shared" ref="DZ4:DZ32" si="32">IFERROR(AVERAGE(BU4:BW4),"")</f>
        <v/>
      </c>
      <c r="EA4" s="9" t="str">
        <f t="shared" ref="EA4:EA32" si="33">IFERROR(AVERAGE(CA4:CC4),"")</f>
        <v/>
      </c>
      <c r="EB4" s="9" t="str">
        <f t="shared" ref="EB4:EB32" si="34">IFERROR(AVERAGE(CG4:CI4),"")</f>
        <v/>
      </c>
      <c r="EC4" s="9" t="str">
        <f t="shared" ref="EC4:EC32" si="35">IFERROR(AVERAGE(CM4:CO4),"")</f>
        <v/>
      </c>
      <c r="ED4" s="9" t="str">
        <f t="shared" ref="ED4:ED32" si="36">IFERROR(INDEX($DO$2:$EC$2,,MATCH(MAX($DO4:$EC4),$DO4:$EC4,0)),"")</f>
        <v>Menceritakan sejarah perjuangan sunan Maulana Malik Ibrahim, sunan ampel, dan sunan Giri</v>
      </c>
      <c r="EE4" s="9" t="str">
        <f t="shared" ref="EE4:EE32" si="37">IFERROR(INDEX($DO$2:$EC$2,,MATCH(MIN($DO4:$EC4),$DO4:$EC4,0)),"")</f>
        <v>Menceritakan sejarah perjuangan sunan Bonang, sunan Kalijaga, dan sunan Drajat</v>
      </c>
      <c r="EF4" s="31" t="str">
        <f>IFERROR(LOOKUP(MAX($DO4:$EC4),KKM!$C$11:$C$14,KKM!$F$11:$F$14),"")&amp;SKI!ED4&amp;"; "&amp;IFERROR(LOOKUP(MIN($DO4:$EC4),KKM!$C$11:$C$14,KKM!$F$11:$F$14),"")&amp;SKI!EE4</f>
        <v>Terampil dalam Menceritakan sejarah perjuangan sunan Maulana Malik Ibrahim, sunan ampel, dan sunan Giri; Cukup terampil dalam Menceritakan sejarah perjuangan sunan Bonang, sunan Kalijaga, dan sunan Drajat</v>
      </c>
    </row>
    <row r="5" spans="1:136" ht="47.25" customHeight="1" x14ac:dyDescent="0.25">
      <c r="A5" s="2">
        <v>3</v>
      </c>
      <c r="B5" s="3" t="str">
        <f t="shared" ca="1" si="0"/>
        <v>ANIES KALEELA</v>
      </c>
      <c r="C5" s="3" t="str">
        <f t="shared" ca="1" si="0"/>
        <v>0084872709</v>
      </c>
      <c r="D5" s="4" t="s">
        <v>235</v>
      </c>
      <c r="E5" s="5">
        <v>90</v>
      </c>
      <c r="F5" s="5"/>
      <c r="G5" s="5"/>
      <c r="I5" s="5"/>
      <c r="J5" s="4" t="s">
        <v>236</v>
      </c>
      <c r="K5" s="5">
        <v>76</v>
      </c>
      <c r="L5" s="5"/>
      <c r="M5" s="5"/>
      <c r="N5" s="5"/>
      <c r="O5" s="5"/>
      <c r="P5" s="4" t="s">
        <v>237</v>
      </c>
      <c r="Q5" s="5">
        <v>76</v>
      </c>
      <c r="R5" s="5"/>
      <c r="S5" s="5"/>
      <c r="T5" s="5"/>
      <c r="U5" s="5"/>
      <c r="V5" s="4" t="s">
        <v>246</v>
      </c>
      <c r="W5" s="5"/>
      <c r="X5" s="5"/>
      <c r="Y5" s="5"/>
      <c r="Z5" s="5">
        <v>96</v>
      </c>
      <c r="AA5" s="5"/>
      <c r="AB5" s="4" t="s">
        <v>247</v>
      </c>
      <c r="AC5" s="5"/>
      <c r="AD5" s="5"/>
      <c r="AE5" s="5"/>
      <c r="AF5" s="5">
        <v>77</v>
      </c>
      <c r="AG5" s="5"/>
      <c r="AH5" s="4" t="s">
        <v>248</v>
      </c>
      <c r="AI5" s="5"/>
      <c r="AJ5" s="5"/>
      <c r="AK5" s="5"/>
      <c r="AL5" s="5">
        <v>82</v>
      </c>
      <c r="AM5" s="5"/>
      <c r="AN5" s="6"/>
      <c r="AO5" s="5"/>
      <c r="AP5" s="5"/>
      <c r="AQ5" s="5"/>
      <c r="AR5" s="5"/>
      <c r="AS5" s="5"/>
      <c r="AT5" s="4"/>
      <c r="AU5" s="5"/>
      <c r="AV5" s="5"/>
      <c r="AW5" s="5"/>
      <c r="AX5" s="5"/>
      <c r="AY5" s="5"/>
      <c r="AZ5" s="4"/>
      <c r="BA5" s="5"/>
      <c r="BB5" s="5"/>
      <c r="BC5" s="5"/>
      <c r="BD5" s="5"/>
      <c r="BE5" s="5"/>
      <c r="BF5" s="4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6">
        <f t="shared" si="2"/>
        <v>80.666666666666671</v>
      </c>
      <c r="CQ5" s="10">
        <f t="shared" si="3"/>
        <v>80.666666666666671</v>
      </c>
      <c r="CR5" s="10" t="str">
        <f t="shared" si="1"/>
        <v/>
      </c>
      <c r="CS5" s="10" t="str">
        <f t="shared" si="1"/>
        <v/>
      </c>
      <c r="CT5" s="10">
        <f t="shared" si="1"/>
        <v>85</v>
      </c>
      <c r="CU5" s="10" t="str">
        <f t="shared" si="1"/>
        <v/>
      </c>
      <c r="CV5" s="21">
        <f t="shared" si="4"/>
        <v>90</v>
      </c>
      <c r="CW5" s="21">
        <f t="shared" si="5"/>
        <v>76</v>
      </c>
      <c r="CX5" s="22">
        <f t="shared" si="6"/>
        <v>76</v>
      </c>
      <c r="CY5" s="22" t="str">
        <f t="shared" si="7"/>
        <v/>
      </c>
      <c r="CZ5" s="22" t="str">
        <f t="shared" si="8"/>
        <v/>
      </c>
      <c r="DA5" s="23" t="str">
        <f t="shared" si="9"/>
        <v/>
      </c>
      <c r="DB5" s="23" t="str">
        <f t="shared" si="10"/>
        <v/>
      </c>
      <c r="DC5" s="23" t="str">
        <f t="shared" si="11"/>
        <v/>
      </c>
      <c r="DD5" s="23" t="str">
        <f t="shared" si="12"/>
        <v/>
      </c>
      <c r="DE5" s="23" t="str">
        <f t="shared" si="13"/>
        <v/>
      </c>
      <c r="DF5" s="23" t="str">
        <f t="shared" si="14"/>
        <v/>
      </c>
      <c r="DG5" s="23" t="str">
        <f t="shared" si="15"/>
        <v/>
      </c>
      <c r="DH5" s="23" t="str">
        <f t="shared" si="16"/>
        <v/>
      </c>
      <c r="DI5" s="23" t="str">
        <f t="shared" si="17"/>
        <v/>
      </c>
      <c r="DJ5" s="23" t="str">
        <f t="shared" si="18"/>
        <v/>
      </c>
      <c r="DK5" s="23" t="str">
        <f t="shared" si="19"/>
        <v>sejarah perjuangan sunan Maulana Malik Ibrahim, sunan ampel, dan sunan Giri</v>
      </c>
      <c r="DL5" s="23" t="str">
        <f t="shared" si="20"/>
        <v>sejarah perjuangan sunan Bonang, sunan Kalijaga, dan sunan Drajat</v>
      </c>
      <c r="DM5" s="31" t="str">
        <f>IF(DK5="","",LOOKUP(MAX($CV5:$DJ5),KKM!$C$11:$C$14,KKM!$E$11:$E$14)&amp;" "&amp;SKI!DK5&amp;"; "&amp;LOOKUP(MIN(SKI!CV5:DJ5),KKM!$C$11:$C$14,KKM!$E$11:$E$14)&amp;" "&amp;SKI!DL5)</f>
        <v>Memiliki kemampuan yang sangat baik dalam  sejarah perjuangan sunan Maulana Malik Ibrahim, sunan ampel, dan sunan Giri; Memiliki kemampuan yang cukup baik dalam  sejarah perjuangan sunan Bonang, sunan Kalijaga, dan sunan Drajat</v>
      </c>
      <c r="DO5" s="9" t="str">
        <f t="shared" si="21"/>
        <v/>
      </c>
      <c r="DP5" s="9" t="str">
        <f t="shared" si="22"/>
        <v/>
      </c>
      <c r="DQ5" s="9" t="str">
        <f t="shared" si="23"/>
        <v/>
      </c>
      <c r="DR5" s="9">
        <f t="shared" si="24"/>
        <v>96</v>
      </c>
      <c r="DS5" s="9">
        <f t="shared" si="25"/>
        <v>77</v>
      </c>
      <c r="DT5" s="9">
        <f t="shared" si="26"/>
        <v>82</v>
      </c>
      <c r="DU5" s="9" t="str">
        <f t="shared" si="27"/>
        <v/>
      </c>
      <c r="DV5" s="9" t="str">
        <f t="shared" si="28"/>
        <v/>
      </c>
      <c r="DW5" s="9" t="str">
        <f t="shared" si="29"/>
        <v/>
      </c>
      <c r="DX5" s="9" t="str">
        <f t="shared" si="30"/>
        <v/>
      </c>
      <c r="DY5" s="9" t="str">
        <f t="shared" si="31"/>
        <v/>
      </c>
      <c r="DZ5" s="9" t="str">
        <f t="shared" si="32"/>
        <v/>
      </c>
      <c r="EA5" s="9" t="str">
        <f t="shared" si="33"/>
        <v/>
      </c>
      <c r="EB5" s="9" t="str">
        <f t="shared" si="34"/>
        <v/>
      </c>
      <c r="EC5" s="9" t="str">
        <f t="shared" si="35"/>
        <v/>
      </c>
      <c r="ED5" s="9" t="str">
        <f t="shared" si="36"/>
        <v>Menceritakan sejarah perjuangan sunan Maulana Malik Ibrahim, sunan ampel, dan sunan Giri</v>
      </c>
      <c r="EE5" s="9" t="str">
        <f t="shared" si="37"/>
        <v>Menceritakan sejarah perjuangan sunan Bonang, sunan Kalijaga, dan sunan Drajat</v>
      </c>
      <c r="EF5" s="31" t="str">
        <f>IFERROR(LOOKUP(MAX($DO5:$EC5),KKM!$C$11:$C$14,KKM!$F$11:$F$14),"")&amp;SKI!ED5&amp;"; "&amp;IFERROR(LOOKUP(MIN($DO5:$EC5),KKM!$C$11:$C$14,KKM!$F$11:$F$14),"")&amp;SKI!EE5</f>
        <v>Sangat terampil dalam Menceritakan sejarah perjuangan sunan Maulana Malik Ibrahim, sunan ampel, dan sunan Giri; Cukup terampil dalam Menceritakan sejarah perjuangan sunan Bonang, sunan Kalijaga, dan sunan Drajat</v>
      </c>
    </row>
    <row r="6" spans="1:136" ht="47.25" customHeight="1" x14ac:dyDescent="0.25">
      <c r="A6" s="2">
        <v>4</v>
      </c>
      <c r="B6" s="3" t="str">
        <f t="shared" ca="1" si="0"/>
        <v>DEDI</v>
      </c>
      <c r="C6" s="3" t="str">
        <f t="shared" ca="1" si="0"/>
        <v>0077915208</v>
      </c>
      <c r="D6" s="4" t="s">
        <v>235</v>
      </c>
      <c r="E6" s="5">
        <v>88</v>
      </c>
      <c r="F6" s="5"/>
      <c r="G6" s="5"/>
      <c r="I6" s="5"/>
      <c r="J6" s="4" t="s">
        <v>236</v>
      </c>
      <c r="K6" s="5">
        <v>76</v>
      </c>
      <c r="L6" s="5"/>
      <c r="M6" s="5"/>
      <c r="N6" s="5"/>
      <c r="O6" s="5"/>
      <c r="P6" s="4" t="s">
        <v>237</v>
      </c>
      <c r="Q6" s="5">
        <v>76</v>
      </c>
      <c r="R6" s="5"/>
      <c r="S6" s="5"/>
      <c r="T6" s="5"/>
      <c r="U6" s="5"/>
      <c r="V6" s="4" t="s">
        <v>246</v>
      </c>
      <c r="W6" s="5"/>
      <c r="X6" s="5"/>
      <c r="Y6" s="5"/>
      <c r="Z6" s="5">
        <v>93</v>
      </c>
      <c r="AA6" s="5"/>
      <c r="AB6" s="4" t="s">
        <v>247</v>
      </c>
      <c r="AC6" s="5"/>
      <c r="AD6" s="5"/>
      <c r="AE6" s="5"/>
      <c r="AF6" s="5">
        <v>78</v>
      </c>
      <c r="AG6" s="5"/>
      <c r="AH6" s="4" t="s">
        <v>248</v>
      </c>
      <c r="AI6" s="5"/>
      <c r="AJ6" s="5"/>
      <c r="AK6" s="5"/>
      <c r="AL6" s="5">
        <v>76</v>
      </c>
      <c r="AM6" s="5"/>
      <c r="AN6" s="6"/>
      <c r="AO6" s="5"/>
      <c r="AP6" s="5"/>
      <c r="AQ6" s="5"/>
      <c r="AR6" s="5"/>
      <c r="AS6" s="5"/>
      <c r="AT6" s="4"/>
      <c r="AU6" s="5"/>
      <c r="AV6" s="5"/>
      <c r="AW6" s="5"/>
      <c r="AX6" s="5"/>
      <c r="AY6" s="5"/>
      <c r="AZ6" s="4"/>
      <c r="BA6" s="5"/>
      <c r="BB6" s="5"/>
      <c r="BC6" s="5"/>
      <c r="BD6" s="5"/>
      <c r="BE6" s="5"/>
      <c r="BF6" s="4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6">
        <f t="shared" si="2"/>
        <v>80</v>
      </c>
      <c r="CQ6" s="10">
        <f t="shared" si="3"/>
        <v>80</v>
      </c>
      <c r="CR6" s="10" t="str">
        <f t="shared" si="1"/>
        <v/>
      </c>
      <c r="CS6" s="10" t="str">
        <f t="shared" si="1"/>
        <v/>
      </c>
      <c r="CT6" s="10">
        <f t="shared" si="1"/>
        <v>82.333333333333329</v>
      </c>
      <c r="CU6" s="10" t="str">
        <f t="shared" si="1"/>
        <v/>
      </c>
      <c r="CV6" s="21">
        <f t="shared" si="4"/>
        <v>88</v>
      </c>
      <c r="CW6" s="21">
        <f t="shared" si="5"/>
        <v>76</v>
      </c>
      <c r="CX6" s="22">
        <f t="shared" si="6"/>
        <v>76</v>
      </c>
      <c r="CY6" s="22" t="str">
        <f t="shared" si="7"/>
        <v/>
      </c>
      <c r="CZ6" s="22" t="str">
        <f t="shared" si="8"/>
        <v/>
      </c>
      <c r="DA6" s="23" t="str">
        <f t="shared" si="9"/>
        <v/>
      </c>
      <c r="DB6" s="23" t="str">
        <f t="shared" si="10"/>
        <v/>
      </c>
      <c r="DC6" s="23" t="str">
        <f t="shared" si="11"/>
        <v/>
      </c>
      <c r="DD6" s="23" t="str">
        <f t="shared" si="12"/>
        <v/>
      </c>
      <c r="DE6" s="23" t="str">
        <f t="shared" si="13"/>
        <v/>
      </c>
      <c r="DF6" s="23" t="str">
        <f t="shared" si="14"/>
        <v/>
      </c>
      <c r="DG6" s="23" t="str">
        <f t="shared" si="15"/>
        <v/>
      </c>
      <c r="DH6" s="23" t="str">
        <f t="shared" si="16"/>
        <v/>
      </c>
      <c r="DI6" s="23" t="str">
        <f t="shared" si="17"/>
        <v/>
      </c>
      <c r="DJ6" s="23" t="str">
        <f t="shared" si="18"/>
        <v/>
      </c>
      <c r="DK6" s="23" t="str">
        <f t="shared" si="19"/>
        <v>sejarah perjuangan sunan Maulana Malik Ibrahim, sunan ampel, dan sunan Giri</v>
      </c>
      <c r="DL6" s="23" t="str">
        <f t="shared" si="20"/>
        <v>sejarah perjuangan sunan Bonang, sunan Kalijaga, dan sunan Drajat</v>
      </c>
      <c r="DM6" s="31" t="str">
        <f>IF(DK6="","",LOOKUP(MAX($CV6:$DJ6),KKM!$C$11:$C$14,KKM!$E$11:$E$14)&amp;" "&amp;SKI!DK6&amp;"; "&amp;LOOKUP(MIN(SKI!CV6:DJ6),KKM!$C$11:$C$14,KKM!$E$11:$E$14)&amp;" "&amp;SKI!DL6)</f>
        <v>Memiliki kemampuan yang baik dalam  sejarah perjuangan sunan Maulana Malik Ibrahim, sunan ampel, dan sunan Giri; Memiliki kemampuan yang cukup baik dalam  sejarah perjuangan sunan Bonang, sunan Kalijaga, dan sunan Drajat</v>
      </c>
      <c r="DO6" s="9" t="str">
        <f t="shared" si="21"/>
        <v/>
      </c>
      <c r="DP6" s="9" t="str">
        <f t="shared" si="22"/>
        <v/>
      </c>
      <c r="DQ6" s="9" t="str">
        <f t="shared" si="23"/>
        <v/>
      </c>
      <c r="DR6" s="9">
        <f t="shared" si="24"/>
        <v>93</v>
      </c>
      <c r="DS6" s="9">
        <f t="shared" si="25"/>
        <v>78</v>
      </c>
      <c r="DT6" s="9">
        <f t="shared" si="26"/>
        <v>76</v>
      </c>
      <c r="DU6" s="9" t="str">
        <f t="shared" si="27"/>
        <v/>
      </c>
      <c r="DV6" s="9" t="str">
        <f t="shared" si="28"/>
        <v/>
      </c>
      <c r="DW6" s="9" t="str">
        <f t="shared" si="29"/>
        <v/>
      </c>
      <c r="DX6" s="9" t="str">
        <f t="shared" si="30"/>
        <v/>
      </c>
      <c r="DY6" s="9" t="str">
        <f t="shared" si="31"/>
        <v/>
      </c>
      <c r="DZ6" s="9" t="str">
        <f t="shared" si="32"/>
        <v/>
      </c>
      <c r="EA6" s="9" t="str">
        <f t="shared" si="33"/>
        <v/>
      </c>
      <c r="EB6" s="9" t="str">
        <f t="shared" si="34"/>
        <v/>
      </c>
      <c r="EC6" s="9" t="str">
        <f t="shared" si="35"/>
        <v/>
      </c>
      <c r="ED6" s="9" t="str">
        <f t="shared" si="36"/>
        <v>Menceritakan sejarah perjuangan sunan Maulana Malik Ibrahim, sunan ampel, dan sunan Giri</v>
      </c>
      <c r="EE6" s="9" t="str">
        <f t="shared" si="37"/>
        <v>Menceritakan sejarah perjuangan sunan Muria, sunan Kudus, dan sunan Gunung Jati</v>
      </c>
      <c r="EF6" s="31" t="str">
        <f>IFERROR(LOOKUP(MAX($DO6:$EC6),KKM!$C$11:$C$14,KKM!$F$11:$F$14),"")&amp;SKI!ED6&amp;"; "&amp;IFERROR(LOOKUP(MIN($DO6:$EC6),KKM!$C$11:$C$14,KKM!$F$11:$F$14),"")&amp;SKI!EE6</f>
        <v>Sangat terampil dalam Menceritakan sejarah perjuangan sunan Maulana Malik Ibrahim, sunan ampel, dan sunan Giri; Cukup terampil dalam Menceritakan sejarah perjuangan sunan Muria, sunan Kudus, dan sunan Gunung Jati</v>
      </c>
    </row>
    <row r="7" spans="1:136" ht="47.25" customHeight="1" x14ac:dyDescent="0.25">
      <c r="A7" s="2">
        <v>5</v>
      </c>
      <c r="B7" s="3" t="str">
        <f t="shared" ca="1" si="0"/>
        <v>DESWITA MAHARANI</v>
      </c>
      <c r="C7" s="3" t="str">
        <f t="shared" ca="1" si="0"/>
        <v>0093819661</v>
      </c>
      <c r="D7" s="4" t="s">
        <v>235</v>
      </c>
      <c r="E7" s="5">
        <v>80</v>
      </c>
      <c r="F7" s="5"/>
      <c r="G7" s="5"/>
      <c r="I7" s="5"/>
      <c r="J7" s="4" t="s">
        <v>236</v>
      </c>
      <c r="K7" s="5">
        <v>75</v>
      </c>
      <c r="L7" s="5"/>
      <c r="M7" s="5"/>
      <c r="N7" s="5"/>
      <c r="O7" s="5"/>
      <c r="P7" s="4" t="s">
        <v>237</v>
      </c>
      <c r="Q7" s="5">
        <v>80</v>
      </c>
      <c r="R7" s="5"/>
      <c r="S7" s="5"/>
      <c r="T7" s="5"/>
      <c r="U7" s="5"/>
      <c r="V7" s="4" t="s">
        <v>246</v>
      </c>
      <c r="W7" s="5"/>
      <c r="X7" s="5"/>
      <c r="Y7" s="5"/>
      <c r="Z7" s="5">
        <v>94</v>
      </c>
      <c r="AA7" s="5"/>
      <c r="AB7" s="4" t="s">
        <v>247</v>
      </c>
      <c r="AC7" s="5"/>
      <c r="AD7" s="5"/>
      <c r="AE7" s="5"/>
      <c r="AF7" s="5">
        <v>90</v>
      </c>
      <c r="AG7" s="5"/>
      <c r="AH7" s="4" t="s">
        <v>248</v>
      </c>
      <c r="AI7" s="5"/>
      <c r="AJ7" s="5"/>
      <c r="AK7" s="5"/>
      <c r="AL7" s="5">
        <v>75</v>
      </c>
      <c r="AM7" s="5"/>
      <c r="AN7" s="6"/>
      <c r="AO7" s="5"/>
      <c r="AP7" s="5"/>
      <c r="AQ7" s="5"/>
      <c r="AR7" s="5"/>
      <c r="AS7" s="5"/>
      <c r="AT7" s="4"/>
      <c r="AU7" s="5"/>
      <c r="AV7" s="5"/>
      <c r="AW7" s="5"/>
      <c r="AX7" s="5"/>
      <c r="AY7" s="5"/>
      <c r="AZ7" s="4"/>
      <c r="BA7" s="5"/>
      <c r="BB7" s="5"/>
      <c r="BC7" s="5"/>
      <c r="BD7" s="5"/>
      <c r="BE7" s="5"/>
      <c r="BF7" s="4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6">
        <f t="shared" si="2"/>
        <v>78.333333333333329</v>
      </c>
      <c r="CQ7" s="10">
        <f t="shared" si="3"/>
        <v>78.333333333333329</v>
      </c>
      <c r="CR7" s="10" t="str">
        <f t="shared" si="1"/>
        <v/>
      </c>
      <c r="CS7" s="10" t="str">
        <f t="shared" si="1"/>
        <v/>
      </c>
      <c r="CT7" s="10">
        <f t="shared" si="1"/>
        <v>86.333333333333329</v>
      </c>
      <c r="CU7" s="10" t="str">
        <f t="shared" si="1"/>
        <v/>
      </c>
      <c r="CV7" s="21">
        <f t="shared" si="4"/>
        <v>80</v>
      </c>
      <c r="CW7" s="21">
        <f t="shared" si="5"/>
        <v>75</v>
      </c>
      <c r="CX7" s="22">
        <f t="shared" si="6"/>
        <v>80</v>
      </c>
      <c r="CY7" s="22" t="str">
        <f t="shared" si="7"/>
        <v/>
      </c>
      <c r="CZ7" s="22" t="str">
        <f t="shared" si="8"/>
        <v/>
      </c>
      <c r="DA7" s="23" t="str">
        <f t="shared" si="9"/>
        <v/>
      </c>
      <c r="DB7" s="23" t="str">
        <f t="shared" si="10"/>
        <v/>
      </c>
      <c r="DC7" s="23" t="str">
        <f t="shared" si="11"/>
        <v/>
      </c>
      <c r="DD7" s="23" t="str">
        <f t="shared" si="12"/>
        <v/>
      </c>
      <c r="DE7" s="23" t="str">
        <f t="shared" si="13"/>
        <v/>
      </c>
      <c r="DF7" s="23" t="str">
        <f t="shared" si="14"/>
        <v/>
      </c>
      <c r="DG7" s="23" t="str">
        <f t="shared" si="15"/>
        <v/>
      </c>
      <c r="DH7" s="23" t="str">
        <f t="shared" si="16"/>
        <v/>
      </c>
      <c r="DI7" s="23" t="str">
        <f t="shared" si="17"/>
        <v/>
      </c>
      <c r="DJ7" s="23" t="str">
        <f t="shared" si="18"/>
        <v/>
      </c>
      <c r="DK7" s="23" t="str">
        <f t="shared" si="19"/>
        <v>sejarah perjuangan sunan Maulana Malik Ibrahim, sunan ampel, dan sunan Giri</v>
      </c>
      <c r="DL7" s="23" t="str">
        <f t="shared" si="20"/>
        <v>sejarah perjuangan sunan Bonang, sunan Kalijaga, dan sunan Drajat</v>
      </c>
      <c r="DM7" s="31" t="str">
        <f>IF(DK7="","",LOOKUP(MAX($CV7:$DJ7),KKM!$C$11:$C$14,KKM!$E$11:$E$14)&amp;" "&amp;SKI!DK7&amp;"; "&amp;LOOKUP(MIN(SKI!CV7:DJ7),KKM!$C$11:$C$14,KKM!$E$11:$E$14)&amp;" "&amp;SKI!DL7)</f>
        <v>Memiliki kemampuan yang baik dalam  sejarah perjuangan sunan Maulana Malik Ibrahim, sunan ampel, dan sunan Giri; Memiliki kemampuan yang cukup baik dalam  sejarah perjuangan sunan Bonang, sunan Kalijaga, dan sunan Drajat</v>
      </c>
      <c r="DO7" s="9" t="str">
        <f t="shared" si="21"/>
        <v/>
      </c>
      <c r="DP7" s="9" t="str">
        <f t="shared" si="22"/>
        <v/>
      </c>
      <c r="DQ7" s="9" t="str">
        <f t="shared" si="23"/>
        <v/>
      </c>
      <c r="DR7" s="9">
        <f t="shared" si="24"/>
        <v>94</v>
      </c>
      <c r="DS7" s="9">
        <f t="shared" si="25"/>
        <v>90</v>
      </c>
      <c r="DT7" s="9">
        <f t="shared" si="26"/>
        <v>75</v>
      </c>
      <c r="DU7" s="9" t="str">
        <f t="shared" si="27"/>
        <v/>
      </c>
      <c r="DV7" s="9" t="str">
        <f t="shared" si="28"/>
        <v/>
      </c>
      <c r="DW7" s="9" t="str">
        <f t="shared" si="29"/>
        <v/>
      </c>
      <c r="DX7" s="9" t="str">
        <f t="shared" si="30"/>
        <v/>
      </c>
      <c r="DY7" s="9" t="str">
        <f t="shared" si="31"/>
        <v/>
      </c>
      <c r="DZ7" s="9" t="str">
        <f t="shared" si="32"/>
        <v/>
      </c>
      <c r="EA7" s="9" t="str">
        <f t="shared" si="33"/>
        <v/>
      </c>
      <c r="EB7" s="9" t="str">
        <f t="shared" si="34"/>
        <v/>
      </c>
      <c r="EC7" s="9" t="str">
        <f t="shared" si="35"/>
        <v/>
      </c>
      <c r="ED7" s="9" t="str">
        <f t="shared" si="36"/>
        <v>Menceritakan sejarah perjuangan sunan Maulana Malik Ibrahim, sunan ampel, dan sunan Giri</v>
      </c>
      <c r="EE7" s="9" t="str">
        <f t="shared" si="37"/>
        <v>Menceritakan sejarah perjuangan sunan Muria, sunan Kudus, dan sunan Gunung Jati</v>
      </c>
      <c r="EF7" s="31" t="str">
        <f>IFERROR(LOOKUP(MAX($DO7:$EC7),KKM!$C$11:$C$14,KKM!$F$11:$F$14),"")&amp;SKI!ED7&amp;"; "&amp;IFERROR(LOOKUP(MIN($DO7:$EC7),KKM!$C$11:$C$14,KKM!$F$11:$F$14),"")&amp;SKI!EE7</f>
        <v>Sangat terampil dalam Menceritakan sejarah perjuangan sunan Maulana Malik Ibrahim, sunan ampel, dan sunan Giri; Cukup terampil dalam Menceritakan sejarah perjuangan sunan Muria, sunan Kudus, dan sunan Gunung Jati</v>
      </c>
    </row>
    <row r="8" spans="1:136" ht="47.25" customHeight="1" x14ac:dyDescent="0.25">
      <c r="A8" s="2">
        <v>6</v>
      </c>
      <c r="B8" s="3" t="str">
        <f t="shared" ca="1" si="0"/>
        <v>DIMAZ RADITHYA SHARIQUE</v>
      </c>
      <c r="C8" s="3" t="str">
        <f t="shared" ca="1" si="0"/>
        <v>0091258806</v>
      </c>
      <c r="D8" s="4" t="s">
        <v>235</v>
      </c>
      <c r="E8" s="5">
        <v>80</v>
      </c>
      <c r="F8" s="5"/>
      <c r="G8" s="5"/>
      <c r="I8" s="5"/>
      <c r="J8" s="4" t="s">
        <v>236</v>
      </c>
      <c r="K8" s="5">
        <v>76</v>
      </c>
      <c r="L8" s="5"/>
      <c r="M8" s="5"/>
      <c r="N8" s="5"/>
      <c r="O8" s="5"/>
      <c r="P8" s="4" t="s">
        <v>237</v>
      </c>
      <c r="Q8" s="5">
        <v>80</v>
      </c>
      <c r="R8" s="5"/>
      <c r="S8" s="5"/>
      <c r="T8" s="5"/>
      <c r="U8" s="5"/>
      <c r="V8" s="4" t="s">
        <v>246</v>
      </c>
      <c r="W8" s="5"/>
      <c r="X8" s="5"/>
      <c r="Y8" s="5"/>
      <c r="Z8" s="5">
        <v>88</v>
      </c>
      <c r="AA8" s="5"/>
      <c r="AB8" s="4" t="s">
        <v>247</v>
      </c>
      <c r="AC8" s="5"/>
      <c r="AD8" s="5"/>
      <c r="AE8" s="5"/>
      <c r="AF8" s="5">
        <v>87</v>
      </c>
      <c r="AG8" s="5"/>
      <c r="AH8" s="4" t="s">
        <v>248</v>
      </c>
      <c r="AI8" s="5"/>
      <c r="AJ8" s="5"/>
      <c r="AK8" s="5"/>
      <c r="AL8" s="5">
        <v>77</v>
      </c>
      <c r="AM8" s="5"/>
      <c r="AN8" s="6"/>
      <c r="AO8" s="5"/>
      <c r="AP8" s="5"/>
      <c r="AQ8" s="5"/>
      <c r="AR8" s="5"/>
      <c r="AS8" s="5"/>
      <c r="AT8" s="4"/>
      <c r="AU8" s="5"/>
      <c r="AV8" s="5"/>
      <c r="AW8" s="5"/>
      <c r="AX8" s="5"/>
      <c r="AY8" s="5"/>
      <c r="AZ8" s="4"/>
      <c r="BA8" s="5"/>
      <c r="BB8" s="5"/>
      <c r="BC8" s="5"/>
      <c r="BD8" s="5"/>
      <c r="BE8" s="5"/>
      <c r="BF8" s="4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6">
        <f t="shared" si="2"/>
        <v>78.666666666666671</v>
      </c>
      <c r="CQ8" s="10">
        <f t="shared" si="3"/>
        <v>78.666666666666671</v>
      </c>
      <c r="CR8" s="10" t="str">
        <f t="shared" si="1"/>
        <v/>
      </c>
      <c r="CS8" s="10" t="str">
        <f t="shared" si="1"/>
        <v/>
      </c>
      <c r="CT8" s="10">
        <f t="shared" si="1"/>
        <v>84</v>
      </c>
      <c r="CU8" s="10" t="str">
        <f t="shared" si="1"/>
        <v/>
      </c>
      <c r="CV8" s="21">
        <f t="shared" si="4"/>
        <v>80</v>
      </c>
      <c r="CW8" s="21">
        <f t="shared" si="5"/>
        <v>76</v>
      </c>
      <c r="CX8" s="22">
        <f t="shared" si="6"/>
        <v>80</v>
      </c>
      <c r="CY8" s="22" t="str">
        <f t="shared" si="7"/>
        <v/>
      </c>
      <c r="CZ8" s="22" t="str">
        <f t="shared" si="8"/>
        <v/>
      </c>
      <c r="DA8" s="23" t="str">
        <f t="shared" si="9"/>
        <v/>
      </c>
      <c r="DB8" s="23" t="str">
        <f t="shared" si="10"/>
        <v/>
      </c>
      <c r="DC8" s="23" t="str">
        <f t="shared" si="11"/>
        <v/>
      </c>
      <c r="DD8" s="23" t="str">
        <f t="shared" si="12"/>
        <v/>
      </c>
      <c r="DE8" s="23" t="str">
        <f t="shared" si="13"/>
        <v/>
      </c>
      <c r="DF8" s="23" t="str">
        <f t="shared" si="14"/>
        <v/>
      </c>
      <c r="DG8" s="23" t="str">
        <f t="shared" si="15"/>
        <v/>
      </c>
      <c r="DH8" s="23" t="str">
        <f t="shared" si="16"/>
        <v/>
      </c>
      <c r="DI8" s="23" t="str">
        <f t="shared" si="17"/>
        <v/>
      </c>
      <c r="DJ8" s="23" t="str">
        <f t="shared" si="18"/>
        <v/>
      </c>
      <c r="DK8" s="23" t="str">
        <f t="shared" si="19"/>
        <v>sejarah perjuangan sunan Maulana Malik Ibrahim, sunan ampel, dan sunan Giri</v>
      </c>
      <c r="DL8" s="23" t="str">
        <f t="shared" si="20"/>
        <v>sejarah perjuangan sunan Bonang, sunan Kalijaga, dan sunan Drajat</v>
      </c>
      <c r="DM8" s="31" t="str">
        <f>IF(DK8="","",LOOKUP(MAX($CV8:$DJ8),KKM!$C$11:$C$14,KKM!$E$11:$E$14)&amp;" "&amp;SKI!DK8&amp;"; "&amp;LOOKUP(MIN(SKI!CV8:DJ8),KKM!$C$11:$C$14,KKM!$E$11:$E$14)&amp;" "&amp;SKI!DL8)</f>
        <v>Memiliki kemampuan yang baik dalam  sejarah perjuangan sunan Maulana Malik Ibrahim, sunan ampel, dan sunan Giri; Memiliki kemampuan yang cukup baik dalam  sejarah perjuangan sunan Bonang, sunan Kalijaga, dan sunan Drajat</v>
      </c>
      <c r="DO8" s="9" t="str">
        <f t="shared" si="21"/>
        <v/>
      </c>
      <c r="DP8" s="9" t="str">
        <f t="shared" si="22"/>
        <v/>
      </c>
      <c r="DQ8" s="9" t="str">
        <f t="shared" si="23"/>
        <v/>
      </c>
      <c r="DR8" s="9">
        <f t="shared" si="24"/>
        <v>88</v>
      </c>
      <c r="DS8" s="9">
        <f t="shared" si="25"/>
        <v>87</v>
      </c>
      <c r="DT8" s="9">
        <f t="shared" si="26"/>
        <v>77</v>
      </c>
      <c r="DU8" s="9" t="str">
        <f t="shared" si="27"/>
        <v/>
      </c>
      <c r="DV8" s="9" t="str">
        <f t="shared" si="28"/>
        <v/>
      </c>
      <c r="DW8" s="9" t="str">
        <f t="shared" si="29"/>
        <v/>
      </c>
      <c r="DX8" s="9" t="str">
        <f t="shared" si="30"/>
        <v/>
      </c>
      <c r="DY8" s="9" t="str">
        <f t="shared" si="31"/>
        <v/>
      </c>
      <c r="DZ8" s="9" t="str">
        <f t="shared" si="32"/>
        <v/>
      </c>
      <c r="EA8" s="9" t="str">
        <f t="shared" si="33"/>
        <v/>
      </c>
      <c r="EB8" s="9" t="str">
        <f t="shared" si="34"/>
        <v/>
      </c>
      <c r="EC8" s="9" t="str">
        <f t="shared" si="35"/>
        <v/>
      </c>
      <c r="ED8" s="9" t="str">
        <f t="shared" si="36"/>
        <v>Menceritakan sejarah perjuangan sunan Maulana Malik Ibrahim, sunan ampel, dan sunan Giri</v>
      </c>
      <c r="EE8" s="9" t="str">
        <f t="shared" si="37"/>
        <v>Menceritakan sejarah perjuangan sunan Muria, sunan Kudus, dan sunan Gunung Jati</v>
      </c>
      <c r="EF8" s="31" t="str">
        <f>IFERROR(LOOKUP(MAX($DO8:$EC8),KKM!$C$11:$C$14,KKM!$F$11:$F$14),"")&amp;SKI!ED8&amp;"; "&amp;IFERROR(LOOKUP(MIN($DO8:$EC8),KKM!$C$11:$C$14,KKM!$F$11:$F$14),"")&amp;SKI!EE8</f>
        <v>Terampil dalam Menceritakan sejarah perjuangan sunan Maulana Malik Ibrahim, sunan ampel, dan sunan Giri; Cukup terampil dalam Menceritakan sejarah perjuangan sunan Muria, sunan Kudus, dan sunan Gunung Jati</v>
      </c>
    </row>
    <row r="9" spans="1:136" ht="31.5" customHeight="1" x14ac:dyDescent="0.25">
      <c r="A9" s="2">
        <v>7</v>
      </c>
      <c r="B9" s="3" t="str">
        <f t="shared" ca="1" si="0"/>
        <v>DONI TATA</v>
      </c>
      <c r="C9" s="3" t="str">
        <f t="shared" ca="1" si="0"/>
        <v>0073283695</v>
      </c>
      <c r="D9" s="4" t="s">
        <v>235</v>
      </c>
      <c r="E9" s="5">
        <v>80</v>
      </c>
      <c r="F9" s="5"/>
      <c r="G9" s="5"/>
      <c r="I9" s="5"/>
      <c r="J9" s="4" t="s">
        <v>236</v>
      </c>
      <c r="K9" s="5">
        <v>75</v>
      </c>
      <c r="L9" s="5"/>
      <c r="M9" s="5"/>
      <c r="N9" s="5"/>
      <c r="O9" s="5"/>
      <c r="P9" s="4" t="s">
        <v>237</v>
      </c>
      <c r="Q9" s="5">
        <v>78</v>
      </c>
      <c r="R9" s="5"/>
      <c r="S9" s="5"/>
      <c r="T9" s="5"/>
      <c r="U9" s="5"/>
      <c r="V9" s="4" t="s">
        <v>246</v>
      </c>
      <c r="W9" s="5"/>
      <c r="X9" s="5"/>
      <c r="Y9" s="5"/>
      <c r="Z9" s="5">
        <v>90</v>
      </c>
      <c r="AA9" s="5"/>
      <c r="AB9" s="4" t="s">
        <v>247</v>
      </c>
      <c r="AC9" s="5"/>
      <c r="AD9" s="5"/>
      <c r="AE9" s="5"/>
      <c r="AF9" s="5">
        <v>80</v>
      </c>
      <c r="AG9" s="5"/>
      <c r="AH9" s="4" t="s">
        <v>248</v>
      </c>
      <c r="AI9" s="5"/>
      <c r="AJ9" s="5"/>
      <c r="AK9" s="5"/>
      <c r="AL9" s="5">
        <v>77</v>
      </c>
      <c r="AM9" s="5"/>
      <c r="AN9" s="6"/>
      <c r="AO9" s="5"/>
      <c r="AP9" s="5"/>
      <c r="AQ9" s="5"/>
      <c r="AR9" s="5"/>
      <c r="AS9" s="5"/>
      <c r="AT9" s="4"/>
      <c r="AU9" s="5"/>
      <c r="AV9" s="5"/>
      <c r="AW9" s="5"/>
      <c r="AX9" s="5"/>
      <c r="AY9" s="5"/>
      <c r="AZ9" s="4"/>
      <c r="BA9" s="5"/>
      <c r="BB9" s="5"/>
      <c r="BC9" s="5"/>
      <c r="BD9" s="5"/>
      <c r="BE9" s="5"/>
      <c r="BF9" s="4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6">
        <f t="shared" si="2"/>
        <v>77.666666666666671</v>
      </c>
      <c r="CQ9" s="10">
        <f t="shared" si="3"/>
        <v>77.666666666666671</v>
      </c>
      <c r="CR9" s="10" t="str">
        <f t="shared" si="1"/>
        <v/>
      </c>
      <c r="CS9" s="10" t="str">
        <f t="shared" si="1"/>
        <v/>
      </c>
      <c r="CT9" s="10">
        <f t="shared" si="1"/>
        <v>82.333333333333329</v>
      </c>
      <c r="CU9" s="10" t="str">
        <f t="shared" si="1"/>
        <v/>
      </c>
      <c r="CV9" s="21">
        <f t="shared" si="4"/>
        <v>80</v>
      </c>
      <c r="CW9" s="21">
        <f t="shared" si="5"/>
        <v>75</v>
      </c>
      <c r="CX9" s="22">
        <f t="shared" si="6"/>
        <v>78</v>
      </c>
      <c r="CY9" s="22" t="str">
        <f t="shared" si="7"/>
        <v/>
      </c>
      <c r="CZ9" s="22" t="str">
        <f t="shared" si="8"/>
        <v/>
      </c>
      <c r="DA9" s="23" t="str">
        <f t="shared" si="9"/>
        <v/>
      </c>
      <c r="DB9" s="23" t="str">
        <f t="shared" si="10"/>
        <v/>
      </c>
      <c r="DC9" s="23" t="str">
        <f t="shared" si="11"/>
        <v/>
      </c>
      <c r="DD9" s="23" t="str">
        <f t="shared" si="12"/>
        <v/>
      </c>
      <c r="DE9" s="23" t="str">
        <f t="shared" si="13"/>
        <v/>
      </c>
      <c r="DF9" s="23" t="str">
        <f t="shared" si="14"/>
        <v/>
      </c>
      <c r="DG9" s="23" t="str">
        <f t="shared" si="15"/>
        <v/>
      </c>
      <c r="DH9" s="23" t="str">
        <f t="shared" si="16"/>
        <v/>
      </c>
      <c r="DI9" s="23" t="str">
        <f t="shared" si="17"/>
        <v/>
      </c>
      <c r="DJ9" s="23" t="str">
        <f t="shared" si="18"/>
        <v/>
      </c>
      <c r="DK9" s="23" t="str">
        <f t="shared" si="19"/>
        <v>sejarah perjuangan sunan Maulana Malik Ibrahim, sunan ampel, dan sunan Giri</v>
      </c>
      <c r="DL9" s="23" t="str">
        <f t="shared" si="20"/>
        <v>sejarah perjuangan sunan Bonang, sunan Kalijaga, dan sunan Drajat</v>
      </c>
      <c r="DM9" s="31" t="str">
        <f>IF(DK9="","",LOOKUP(MAX($CV9:$DJ9),KKM!$C$11:$C$14,KKM!$E$11:$E$14)&amp;" "&amp;SKI!DK9&amp;"; "&amp;LOOKUP(MIN(SKI!CV9:DJ9),KKM!$C$11:$C$14,KKM!$E$11:$E$14)&amp;" "&amp;SKI!DL9)</f>
        <v>Memiliki kemampuan yang baik dalam  sejarah perjuangan sunan Maulana Malik Ibrahim, sunan ampel, dan sunan Giri; Memiliki kemampuan yang cukup baik dalam  sejarah perjuangan sunan Bonang, sunan Kalijaga, dan sunan Drajat</v>
      </c>
      <c r="DO9" s="9" t="str">
        <f t="shared" si="21"/>
        <v/>
      </c>
      <c r="DP9" s="9" t="str">
        <f t="shared" si="22"/>
        <v/>
      </c>
      <c r="DQ9" s="9" t="str">
        <f t="shared" si="23"/>
        <v/>
      </c>
      <c r="DR9" s="9">
        <f t="shared" si="24"/>
        <v>90</v>
      </c>
      <c r="DS9" s="9">
        <f t="shared" si="25"/>
        <v>80</v>
      </c>
      <c r="DT9" s="9">
        <f t="shared" si="26"/>
        <v>77</v>
      </c>
      <c r="DU9" s="9" t="str">
        <f t="shared" si="27"/>
        <v/>
      </c>
      <c r="DV9" s="9" t="str">
        <f t="shared" si="28"/>
        <v/>
      </c>
      <c r="DW9" s="9" t="str">
        <f t="shared" si="29"/>
        <v/>
      </c>
      <c r="DX9" s="9" t="str">
        <f t="shared" si="30"/>
        <v/>
      </c>
      <c r="DY9" s="9" t="str">
        <f t="shared" si="31"/>
        <v/>
      </c>
      <c r="DZ9" s="9" t="str">
        <f t="shared" si="32"/>
        <v/>
      </c>
      <c r="EA9" s="9" t="str">
        <f t="shared" si="33"/>
        <v/>
      </c>
      <c r="EB9" s="9" t="str">
        <f t="shared" si="34"/>
        <v/>
      </c>
      <c r="EC9" s="9" t="str">
        <f t="shared" si="35"/>
        <v/>
      </c>
      <c r="ED9" s="9" t="str">
        <f t="shared" si="36"/>
        <v>Menceritakan sejarah perjuangan sunan Maulana Malik Ibrahim, sunan ampel, dan sunan Giri</v>
      </c>
      <c r="EE9" s="9" t="str">
        <f t="shared" si="37"/>
        <v>Menceritakan sejarah perjuangan sunan Muria, sunan Kudus, dan sunan Gunung Jati</v>
      </c>
      <c r="EF9" s="31" t="str">
        <f>IFERROR(LOOKUP(MAX($DO9:$EC9),KKM!$C$11:$C$14,KKM!$F$11:$F$14),"")&amp;SKI!ED9&amp;"; "&amp;IFERROR(LOOKUP(MIN($DO9:$EC9),KKM!$C$11:$C$14,KKM!$F$11:$F$14),"")&amp;SKI!EE9</f>
        <v>Sangat terampil dalam Menceritakan sejarah perjuangan sunan Maulana Malik Ibrahim, sunan ampel, dan sunan Giri; Cukup terampil dalam Menceritakan sejarah perjuangan sunan Muria, sunan Kudus, dan sunan Gunung Jati</v>
      </c>
    </row>
    <row r="10" spans="1:136" ht="31.5" customHeight="1" x14ac:dyDescent="0.25">
      <c r="A10" s="2">
        <v>8</v>
      </c>
      <c r="B10" s="3" t="str">
        <f t="shared" ca="1" si="0"/>
        <v>HAYKAL ZAQUAN</v>
      </c>
      <c r="C10" s="3" t="str">
        <f t="shared" ca="1" si="0"/>
        <v>0085416711</v>
      </c>
      <c r="D10" s="4" t="s">
        <v>235</v>
      </c>
      <c r="E10" s="5">
        <v>80</v>
      </c>
      <c r="F10" s="5"/>
      <c r="G10" s="5"/>
      <c r="I10" s="5"/>
      <c r="J10" s="4" t="s">
        <v>236</v>
      </c>
      <c r="K10" s="5">
        <v>75</v>
      </c>
      <c r="L10" s="5"/>
      <c r="M10" s="5"/>
      <c r="N10" s="5"/>
      <c r="O10" s="5"/>
      <c r="P10" s="4" t="s">
        <v>237</v>
      </c>
      <c r="Q10" s="5">
        <v>82</v>
      </c>
      <c r="R10" s="5"/>
      <c r="S10" s="5"/>
      <c r="T10" s="5"/>
      <c r="U10" s="5"/>
      <c r="V10" s="4" t="s">
        <v>246</v>
      </c>
      <c r="W10" s="5"/>
      <c r="X10" s="5"/>
      <c r="Y10" s="5"/>
      <c r="Z10" s="5">
        <v>88</v>
      </c>
      <c r="AA10" s="5"/>
      <c r="AB10" s="4" t="s">
        <v>247</v>
      </c>
      <c r="AC10" s="5"/>
      <c r="AD10" s="5"/>
      <c r="AE10" s="5"/>
      <c r="AF10" s="5">
        <v>82</v>
      </c>
      <c r="AG10" s="5"/>
      <c r="AH10" s="4" t="s">
        <v>248</v>
      </c>
      <c r="AI10" s="5"/>
      <c r="AJ10" s="5"/>
      <c r="AK10" s="5"/>
      <c r="AL10" s="5">
        <v>77</v>
      </c>
      <c r="AM10" s="5"/>
      <c r="AN10" s="6"/>
      <c r="AO10" s="5"/>
      <c r="AP10" s="5"/>
      <c r="AQ10" s="5"/>
      <c r="AR10" s="5"/>
      <c r="AS10" s="5"/>
      <c r="AT10" s="4"/>
      <c r="AU10" s="5"/>
      <c r="AV10" s="5"/>
      <c r="AW10" s="5"/>
      <c r="AX10" s="5"/>
      <c r="AY10" s="5"/>
      <c r="AZ10" s="4"/>
      <c r="BA10" s="5"/>
      <c r="BB10" s="5"/>
      <c r="BC10" s="5"/>
      <c r="BD10" s="5"/>
      <c r="BE10" s="5"/>
      <c r="BF10" s="4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6">
        <f t="shared" si="2"/>
        <v>79</v>
      </c>
      <c r="CQ10" s="10">
        <f t="shared" si="3"/>
        <v>79</v>
      </c>
      <c r="CR10" s="10" t="str">
        <f t="shared" si="1"/>
        <v/>
      </c>
      <c r="CS10" s="10" t="str">
        <f t="shared" si="1"/>
        <v/>
      </c>
      <c r="CT10" s="10">
        <f t="shared" si="1"/>
        <v>82.333333333333329</v>
      </c>
      <c r="CU10" s="10" t="str">
        <f t="shared" si="1"/>
        <v/>
      </c>
      <c r="CV10" s="21">
        <f t="shared" si="4"/>
        <v>80</v>
      </c>
      <c r="CW10" s="21">
        <f t="shared" si="5"/>
        <v>75</v>
      </c>
      <c r="CX10" s="22">
        <f t="shared" si="6"/>
        <v>82</v>
      </c>
      <c r="CY10" s="22" t="str">
        <f t="shared" si="7"/>
        <v/>
      </c>
      <c r="CZ10" s="22" t="str">
        <f t="shared" si="8"/>
        <v/>
      </c>
      <c r="DA10" s="23" t="str">
        <f t="shared" si="9"/>
        <v/>
      </c>
      <c r="DB10" s="23" t="str">
        <f t="shared" si="10"/>
        <v/>
      </c>
      <c r="DC10" s="23" t="str">
        <f t="shared" si="11"/>
        <v/>
      </c>
      <c r="DD10" s="23" t="str">
        <f t="shared" si="12"/>
        <v/>
      </c>
      <c r="DE10" s="23" t="str">
        <f t="shared" si="13"/>
        <v/>
      </c>
      <c r="DF10" s="23" t="str">
        <f t="shared" si="14"/>
        <v/>
      </c>
      <c r="DG10" s="23" t="str">
        <f t="shared" si="15"/>
        <v/>
      </c>
      <c r="DH10" s="23" t="str">
        <f t="shared" si="16"/>
        <v/>
      </c>
      <c r="DI10" s="23" t="str">
        <f t="shared" si="17"/>
        <v/>
      </c>
      <c r="DJ10" s="23" t="str">
        <f t="shared" si="18"/>
        <v/>
      </c>
      <c r="DK10" s="23" t="str">
        <f t="shared" si="19"/>
        <v>sejarah perjuangan sunan Muria, sunan Kudus, dan sunan Gunung Jati</v>
      </c>
      <c r="DL10" s="23" t="str">
        <f t="shared" si="20"/>
        <v>sejarah perjuangan sunan Bonang, sunan Kalijaga, dan sunan Drajat</v>
      </c>
      <c r="DM10" s="31" t="str">
        <f>IF(DK10="","",LOOKUP(MAX($CV10:$DJ10),KKM!$C$11:$C$14,KKM!$E$11:$E$14)&amp;" "&amp;SKI!DK10&amp;"; "&amp;LOOKUP(MIN(SKI!CV10:DJ10),KKM!$C$11:$C$14,KKM!$E$11:$E$14)&amp;" "&amp;SKI!DL10)</f>
        <v>Memiliki kemampuan yang baik dalam  sejarah perjuangan sunan Muria, sunan Kudus, dan sunan Gunung Jati; Memiliki kemampuan yang cukup baik dalam  sejarah perjuangan sunan Bonang, sunan Kalijaga, dan sunan Drajat</v>
      </c>
      <c r="DO10" s="9" t="str">
        <f t="shared" si="21"/>
        <v/>
      </c>
      <c r="DP10" s="9" t="str">
        <f t="shared" si="22"/>
        <v/>
      </c>
      <c r="DQ10" s="9" t="str">
        <f t="shared" si="23"/>
        <v/>
      </c>
      <c r="DR10" s="9">
        <f t="shared" si="24"/>
        <v>88</v>
      </c>
      <c r="DS10" s="9">
        <f t="shared" si="25"/>
        <v>82</v>
      </c>
      <c r="DT10" s="9">
        <f t="shared" si="26"/>
        <v>77</v>
      </c>
      <c r="DU10" s="9" t="str">
        <f t="shared" si="27"/>
        <v/>
      </c>
      <c r="DV10" s="9" t="str">
        <f t="shared" si="28"/>
        <v/>
      </c>
      <c r="DW10" s="9" t="str">
        <f t="shared" si="29"/>
        <v/>
      </c>
      <c r="DX10" s="9" t="str">
        <f t="shared" si="30"/>
        <v/>
      </c>
      <c r="DY10" s="9" t="str">
        <f t="shared" si="31"/>
        <v/>
      </c>
      <c r="DZ10" s="9" t="str">
        <f t="shared" si="32"/>
        <v/>
      </c>
      <c r="EA10" s="9" t="str">
        <f t="shared" si="33"/>
        <v/>
      </c>
      <c r="EB10" s="9" t="str">
        <f t="shared" si="34"/>
        <v/>
      </c>
      <c r="EC10" s="9" t="str">
        <f t="shared" si="35"/>
        <v/>
      </c>
      <c r="ED10" s="9" t="str">
        <f t="shared" si="36"/>
        <v>Menceritakan sejarah perjuangan sunan Maulana Malik Ibrahim, sunan ampel, dan sunan Giri</v>
      </c>
      <c r="EE10" s="9" t="str">
        <f t="shared" si="37"/>
        <v>Menceritakan sejarah perjuangan sunan Muria, sunan Kudus, dan sunan Gunung Jati</v>
      </c>
      <c r="EF10" s="31" t="str">
        <f>IFERROR(LOOKUP(MAX($DO10:$EC10),KKM!$C$11:$C$14,KKM!$F$11:$F$14),"")&amp;SKI!ED10&amp;"; "&amp;IFERROR(LOOKUP(MIN($DO10:$EC10),KKM!$C$11:$C$14,KKM!$F$11:$F$14),"")&amp;SKI!EE10</f>
        <v>Terampil dalam Menceritakan sejarah perjuangan sunan Maulana Malik Ibrahim, sunan ampel, dan sunan Giri; Cukup terampil dalam Menceritakan sejarah perjuangan sunan Muria, sunan Kudus, dan sunan Gunung Jati</v>
      </c>
    </row>
    <row r="11" spans="1:136" ht="47.25" customHeight="1" x14ac:dyDescent="0.25">
      <c r="A11" s="2">
        <v>9</v>
      </c>
      <c r="B11" s="3" t="str">
        <f t="shared" ca="1" si="0"/>
        <v>LAILATUL ULYA MAULIDIA</v>
      </c>
      <c r="C11" s="3" t="str">
        <f t="shared" ca="1" si="0"/>
        <v>0093750930</v>
      </c>
      <c r="D11" s="4" t="s">
        <v>235</v>
      </c>
      <c r="E11" s="5">
        <v>80</v>
      </c>
      <c r="F11" s="5"/>
      <c r="G11" s="5"/>
      <c r="I11" s="5"/>
      <c r="J11" s="4" t="s">
        <v>236</v>
      </c>
      <c r="K11" s="5">
        <v>80</v>
      </c>
      <c r="L11" s="5"/>
      <c r="M11" s="5"/>
      <c r="N11" s="5"/>
      <c r="O11" s="5"/>
      <c r="P11" s="4" t="s">
        <v>237</v>
      </c>
      <c r="Q11" s="5">
        <v>78</v>
      </c>
      <c r="R11" s="5"/>
      <c r="S11" s="5"/>
      <c r="T11" s="5"/>
      <c r="U11" s="5"/>
      <c r="V11" s="4" t="s">
        <v>246</v>
      </c>
      <c r="W11" s="5"/>
      <c r="X11" s="5"/>
      <c r="Y11" s="5"/>
      <c r="Z11" s="5">
        <v>80</v>
      </c>
      <c r="AA11" s="5"/>
      <c r="AB11" s="4" t="s">
        <v>247</v>
      </c>
      <c r="AC11" s="5"/>
      <c r="AD11" s="5"/>
      <c r="AE11" s="5"/>
      <c r="AF11" s="5">
        <v>76</v>
      </c>
      <c r="AG11" s="5"/>
      <c r="AH11" s="4" t="s">
        <v>248</v>
      </c>
      <c r="AI11" s="5"/>
      <c r="AJ11" s="5"/>
      <c r="AK11" s="5"/>
      <c r="AL11" s="5">
        <v>78</v>
      </c>
      <c r="AM11" s="5"/>
      <c r="AN11" s="6"/>
      <c r="AO11" s="5"/>
      <c r="AP11" s="5"/>
      <c r="AQ11" s="5"/>
      <c r="AR11" s="5"/>
      <c r="AS11" s="5"/>
      <c r="AT11" s="4"/>
      <c r="AU11" s="5"/>
      <c r="AV11" s="5"/>
      <c r="AW11" s="5"/>
      <c r="AX11" s="5"/>
      <c r="AY11" s="5"/>
      <c r="AZ11" s="4"/>
      <c r="BA11" s="5"/>
      <c r="BB11" s="5"/>
      <c r="BC11" s="5"/>
      <c r="BD11" s="5"/>
      <c r="BE11" s="5"/>
      <c r="BF11" s="4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6">
        <f t="shared" si="2"/>
        <v>79.333333333333329</v>
      </c>
      <c r="CQ11" s="10">
        <f t="shared" si="3"/>
        <v>79.333333333333329</v>
      </c>
      <c r="CR11" s="10" t="str">
        <f t="shared" si="1"/>
        <v/>
      </c>
      <c r="CS11" s="10" t="str">
        <f t="shared" si="1"/>
        <v/>
      </c>
      <c r="CT11" s="10">
        <f t="shared" si="1"/>
        <v>78</v>
      </c>
      <c r="CU11" s="10" t="str">
        <f t="shared" si="1"/>
        <v/>
      </c>
      <c r="CV11" s="21">
        <f t="shared" si="4"/>
        <v>80</v>
      </c>
      <c r="CW11" s="21">
        <f t="shared" si="5"/>
        <v>80</v>
      </c>
      <c r="CX11" s="22">
        <f t="shared" si="6"/>
        <v>78</v>
      </c>
      <c r="CY11" s="22" t="str">
        <f t="shared" si="7"/>
        <v/>
      </c>
      <c r="CZ11" s="22" t="str">
        <f t="shared" si="8"/>
        <v/>
      </c>
      <c r="DA11" s="23" t="str">
        <f t="shared" si="9"/>
        <v/>
      </c>
      <c r="DB11" s="23" t="str">
        <f t="shared" si="10"/>
        <v/>
      </c>
      <c r="DC11" s="23" t="str">
        <f t="shared" si="11"/>
        <v/>
      </c>
      <c r="DD11" s="23" t="str">
        <f t="shared" si="12"/>
        <v/>
      </c>
      <c r="DE11" s="23" t="str">
        <f t="shared" si="13"/>
        <v/>
      </c>
      <c r="DF11" s="23" t="str">
        <f t="shared" si="14"/>
        <v/>
      </c>
      <c r="DG11" s="23" t="str">
        <f t="shared" si="15"/>
        <v/>
      </c>
      <c r="DH11" s="23" t="str">
        <f t="shared" si="16"/>
        <v/>
      </c>
      <c r="DI11" s="23" t="str">
        <f t="shared" si="17"/>
        <v/>
      </c>
      <c r="DJ11" s="23" t="str">
        <f t="shared" si="18"/>
        <v/>
      </c>
      <c r="DK11" s="23" t="str">
        <f t="shared" si="19"/>
        <v>sejarah perjuangan sunan Maulana Malik Ibrahim, sunan ampel, dan sunan Giri</v>
      </c>
      <c r="DL11" s="23" t="str">
        <f t="shared" si="20"/>
        <v>sejarah perjuangan sunan Muria, sunan Kudus, dan sunan Gunung Jati</v>
      </c>
      <c r="DM11" s="31" t="str">
        <f>IF(DK11="","",LOOKUP(MAX($CV11:$DJ11),KKM!$C$11:$C$14,KKM!$E$11:$E$14)&amp;" "&amp;SKI!DK11&amp;"; "&amp;LOOKUP(MIN(SKI!CV11:DJ11),KKM!$C$11:$C$14,KKM!$E$11:$E$14)&amp;" "&amp;SKI!DL11)</f>
        <v>Memiliki kemampuan yang baik dalam  sejarah perjuangan sunan Maulana Malik Ibrahim, sunan ampel, dan sunan Giri; Memiliki kemampuan yang cukup baik dalam  sejarah perjuangan sunan Muria, sunan Kudus, dan sunan Gunung Jati</v>
      </c>
      <c r="DO11" s="9" t="str">
        <f t="shared" si="21"/>
        <v/>
      </c>
      <c r="DP11" s="9" t="str">
        <f t="shared" si="22"/>
        <v/>
      </c>
      <c r="DQ11" s="9" t="str">
        <f t="shared" si="23"/>
        <v/>
      </c>
      <c r="DR11" s="9">
        <f t="shared" si="24"/>
        <v>80</v>
      </c>
      <c r="DS11" s="9">
        <f t="shared" si="25"/>
        <v>76</v>
      </c>
      <c r="DT11" s="9">
        <f t="shared" si="26"/>
        <v>78</v>
      </c>
      <c r="DU11" s="9" t="str">
        <f t="shared" si="27"/>
        <v/>
      </c>
      <c r="DV11" s="9" t="str">
        <f t="shared" si="28"/>
        <v/>
      </c>
      <c r="DW11" s="9" t="str">
        <f t="shared" si="29"/>
        <v/>
      </c>
      <c r="DX11" s="9" t="str">
        <f t="shared" si="30"/>
        <v/>
      </c>
      <c r="DY11" s="9" t="str">
        <f t="shared" si="31"/>
        <v/>
      </c>
      <c r="DZ11" s="9" t="str">
        <f t="shared" si="32"/>
        <v/>
      </c>
      <c r="EA11" s="9" t="str">
        <f t="shared" si="33"/>
        <v/>
      </c>
      <c r="EB11" s="9" t="str">
        <f t="shared" si="34"/>
        <v/>
      </c>
      <c r="EC11" s="9" t="str">
        <f t="shared" si="35"/>
        <v/>
      </c>
      <c r="ED11" s="9" t="str">
        <f t="shared" si="36"/>
        <v>Menceritakan sejarah perjuangan sunan Maulana Malik Ibrahim, sunan ampel, dan sunan Giri</v>
      </c>
      <c r="EE11" s="9" t="str">
        <f t="shared" si="37"/>
        <v>Menceritakan sejarah perjuangan sunan Bonang, sunan Kalijaga, dan sunan Drajat</v>
      </c>
      <c r="EF11" s="31" t="str">
        <f>IFERROR(LOOKUP(MAX($DO11:$EC11),KKM!$C$11:$C$14,KKM!$F$11:$F$14),"")&amp;SKI!ED11&amp;"; "&amp;IFERROR(LOOKUP(MIN($DO11:$EC11),KKM!$C$11:$C$14,KKM!$F$11:$F$14),"")&amp;SKI!EE11</f>
        <v>Terampil dalam Menceritakan sejarah perjuangan sunan Maulana Malik Ibrahim, sunan ampel, dan sunan Giri; Cukup terampil dalam Menceritakan sejarah perjuangan sunan Bonang, sunan Kalijaga, dan sunan Drajat</v>
      </c>
    </row>
    <row r="12" spans="1:136" ht="47.25" customHeight="1" x14ac:dyDescent="0.25">
      <c r="A12" s="2">
        <v>10</v>
      </c>
      <c r="B12" s="3" t="str">
        <f t="shared" ca="1" si="0"/>
        <v>M. ANDI PRAYOGA</v>
      </c>
      <c r="C12" s="3" t="str">
        <f t="shared" ca="1" si="0"/>
        <v>0083148349</v>
      </c>
      <c r="D12" s="4" t="s">
        <v>235</v>
      </c>
      <c r="E12" s="5">
        <v>87</v>
      </c>
      <c r="F12" s="5"/>
      <c r="G12" s="5"/>
      <c r="I12" s="5"/>
      <c r="J12" s="4" t="s">
        <v>236</v>
      </c>
      <c r="K12" s="5">
        <v>80</v>
      </c>
      <c r="L12" s="5"/>
      <c r="M12" s="5"/>
      <c r="N12" s="5"/>
      <c r="O12" s="5"/>
      <c r="P12" s="4" t="s">
        <v>237</v>
      </c>
      <c r="Q12" s="5">
        <v>78</v>
      </c>
      <c r="R12" s="5"/>
      <c r="S12" s="5"/>
      <c r="T12" s="5"/>
      <c r="U12" s="5"/>
      <c r="V12" s="4" t="s">
        <v>246</v>
      </c>
      <c r="W12" s="5"/>
      <c r="X12" s="5"/>
      <c r="Y12" s="5"/>
      <c r="Z12" s="5">
        <v>88</v>
      </c>
      <c r="AA12" s="5"/>
      <c r="AB12" s="4" t="s">
        <v>247</v>
      </c>
      <c r="AC12" s="5"/>
      <c r="AD12" s="5"/>
      <c r="AE12" s="5"/>
      <c r="AF12" s="5">
        <v>75</v>
      </c>
      <c r="AG12" s="5"/>
      <c r="AH12" s="4" t="s">
        <v>248</v>
      </c>
      <c r="AI12" s="5"/>
      <c r="AJ12" s="5"/>
      <c r="AK12" s="5"/>
      <c r="AL12" s="5">
        <v>90</v>
      </c>
      <c r="AM12" s="5"/>
      <c r="AN12" s="6"/>
      <c r="AO12" s="5"/>
      <c r="AP12" s="5"/>
      <c r="AQ12" s="5"/>
      <c r="AR12" s="5"/>
      <c r="AS12" s="5"/>
      <c r="AT12" s="4"/>
      <c r="AU12" s="5"/>
      <c r="AV12" s="5"/>
      <c r="AW12" s="5"/>
      <c r="AX12" s="5"/>
      <c r="AY12" s="5"/>
      <c r="AZ12" s="4"/>
      <c r="BA12" s="5"/>
      <c r="BB12" s="5"/>
      <c r="BC12" s="5"/>
      <c r="BD12" s="5"/>
      <c r="BE12" s="5"/>
      <c r="BF12" s="4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6">
        <f t="shared" si="2"/>
        <v>81.666666666666671</v>
      </c>
      <c r="CQ12" s="10">
        <f t="shared" si="3"/>
        <v>81.666666666666671</v>
      </c>
      <c r="CR12" s="10" t="str">
        <f t="shared" si="1"/>
        <v/>
      </c>
      <c r="CS12" s="10" t="str">
        <f t="shared" si="1"/>
        <v/>
      </c>
      <c r="CT12" s="10">
        <f t="shared" si="1"/>
        <v>84.333333333333329</v>
      </c>
      <c r="CU12" s="10" t="str">
        <f t="shared" si="1"/>
        <v/>
      </c>
      <c r="CV12" s="21">
        <f t="shared" si="4"/>
        <v>87</v>
      </c>
      <c r="CW12" s="21">
        <f t="shared" si="5"/>
        <v>80</v>
      </c>
      <c r="CX12" s="22">
        <f t="shared" si="6"/>
        <v>78</v>
      </c>
      <c r="CY12" s="22" t="str">
        <f t="shared" si="7"/>
        <v/>
      </c>
      <c r="CZ12" s="22" t="str">
        <f t="shared" si="8"/>
        <v/>
      </c>
      <c r="DA12" s="23" t="str">
        <f t="shared" si="9"/>
        <v/>
      </c>
      <c r="DB12" s="23" t="str">
        <f t="shared" si="10"/>
        <v/>
      </c>
      <c r="DC12" s="23" t="str">
        <f t="shared" si="11"/>
        <v/>
      </c>
      <c r="DD12" s="23" t="str">
        <f t="shared" si="12"/>
        <v/>
      </c>
      <c r="DE12" s="23" t="str">
        <f t="shared" si="13"/>
        <v/>
      </c>
      <c r="DF12" s="23" t="str">
        <f t="shared" si="14"/>
        <v/>
      </c>
      <c r="DG12" s="23" t="str">
        <f t="shared" si="15"/>
        <v/>
      </c>
      <c r="DH12" s="23" t="str">
        <f t="shared" si="16"/>
        <v/>
      </c>
      <c r="DI12" s="23" t="str">
        <f t="shared" si="17"/>
        <v/>
      </c>
      <c r="DJ12" s="23" t="str">
        <f t="shared" si="18"/>
        <v/>
      </c>
      <c r="DK12" s="23" t="str">
        <f t="shared" si="19"/>
        <v>sejarah perjuangan sunan Maulana Malik Ibrahim, sunan ampel, dan sunan Giri</v>
      </c>
      <c r="DL12" s="23" t="str">
        <f t="shared" si="20"/>
        <v>sejarah perjuangan sunan Muria, sunan Kudus, dan sunan Gunung Jati</v>
      </c>
      <c r="DM12" s="31" t="str">
        <f>IF(DK12="","",LOOKUP(MAX($CV12:$DJ12),KKM!$C$11:$C$14,KKM!$E$11:$E$14)&amp;" "&amp;SKI!DK12&amp;"; "&amp;LOOKUP(MIN(SKI!CV12:DJ12),KKM!$C$11:$C$14,KKM!$E$11:$E$14)&amp;" "&amp;SKI!DL12)</f>
        <v>Memiliki kemampuan yang baik dalam  sejarah perjuangan sunan Maulana Malik Ibrahim, sunan ampel, dan sunan Giri; Memiliki kemampuan yang cukup baik dalam  sejarah perjuangan sunan Muria, sunan Kudus, dan sunan Gunung Jati</v>
      </c>
      <c r="DO12" s="9" t="str">
        <f t="shared" si="21"/>
        <v/>
      </c>
      <c r="DP12" s="9" t="str">
        <f t="shared" si="22"/>
        <v/>
      </c>
      <c r="DQ12" s="9" t="str">
        <f t="shared" si="23"/>
        <v/>
      </c>
      <c r="DR12" s="9">
        <f t="shared" si="24"/>
        <v>88</v>
      </c>
      <c r="DS12" s="9">
        <f t="shared" si="25"/>
        <v>75</v>
      </c>
      <c r="DT12" s="9">
        <f t="shared" si="26"/>
        <v>90</v>
      </c>
      <c r="DU12" s="9" t="str">
        <f t="shared" si="27"/>
        <v/>
      </c>
      <c r="DV12" s="9" t="str">
        <f t="shared" si="28"/>
        <v/>
      </c>
      <c r="DW12" s="9" t="str">
        <f t="shared" si="29"/>
        <v/>
      </c>
      <c r="DX12" s="9" t="str">
        <f t="shared" si="30"/>
        <v/>
      </c>
      <c r="DY12" s="9" t="str">
        <f t="shared" si="31"/>
        <v/>
      </c>
      <c r="DZ12" s="9" t="str">
        <f t="shared" si="32"/>
        <v/>
      </c>
      <c r="EA12" s="9" t="str">
        <f t="shared" si="33"/>
        <v/>
      </c>
      <c r="EB12" s="9" t="str">
        <f t="shared" si="34"/>
        <v/>
      </c>
      <c r="EC12" s="9" t="str">
        <f t="shared" si="35"/>
        <v/>
      </c>
      <c r="ED12" s="9" t="str">
        <f t="shared" si="36"/>
        <v>Menceritakan sejarah perjuangan sunan Muria, sunan Kudus, dan sunan Gunung Jati</v>
      </c>
      <c r="EE12" s="9" t="str">
        <f t="shared" si="37"/>
        <v>Menceritakan sejarah perjuangan sunan Bonang, sunan Kalijaga, dan sunan Drajat</v>
      </c>
      <c r="EF12" s="31" t="str">
        <f>IFERROR(LOOKUP(MAX($DO12:$EC12),KKM!$C$11:$C$14,KKM!$F$11:$F$14),"")&amp;SKI!ED12&amp;"; "&amp;IFERROR(LOOKUP(MIN($DO12:$EC12),KKM!$C$11:$C$14,KKM!$F$11:$F$14),"")&amp;SKI!EE12</f>
        <v>Sangat terampil dalam Menceritakan sejarah perjuangan sunan Muria, sunan Kudus, dan sunan Gunung Jati; Cukup terampil dalam Menceritakan sejarah perjuangan sunan Bonang, sunan Kalijaga, dan sunan Drajat</v>
      </c>
    </row>
    <row r="13" spans="1:136" ht="47.25" customHeight="1" x14ac:dyDescent="0.25">
      <c r="A13" s="2">
        <v>11</v>
      </c>
      <c r="B13" s="3" t="str">
        <f t="shared" ca="1" si="0"/>
        <v>MILIANA</v>
      </c>
      <c r="C13" s="3" t="str">
        <f t="shared" ca="1" si="0"/>
        <v>0091954462</v>
      </c>
      <c r="D13" s="4" t="s">
        <v>235</v>
      </c>
      <c r="E13" s="5">
        <v>96</v>
      </c>
      <c r="F13" s="5"/>
      <c r="G13" s="5"/>
      <c r="I13" s="5"/>
      <c r="J13" s="4" t="s">
        <v>236</v>
      </c>
      <c r="K13" s="5">
        <v>80</v>
      </c>
      <c r="L13" s="5"/>
      <c r="M13" s="5"/>
      <c r="N13" s="5"/>
      <c r="O13" s="5"/>
      <c r="P13" s="4" t="s">
        <v>237</v>
      </c>
      <c r="Q13" s="5">
        <v>78</v>
      </c>
      <c r="R13" s="5"/>
      <c r="S13" s="5"/>
      <c r="T13" s="5"/>
      <c r="U13" s="5"/>
      <c r="V13" s="4" t="s">
        <v>246</v>
      </c>
      <c r="W13" s="5"/>
      <c r="X13" s="5"/>
      <c r="Y13" s="5"/>
      <c r="Z13" s="5">
        <v>88</v>
      </c>
      <c r="AA13" s="5"/>
      <c r="AB13" s="4" t="s">
        <v>247</v>
      </c>
      <c r="AC13" s="5"/>
      <c r="AD13" s="5"/>
      <c r="AE13" s="5"/>
      <c r="AF13" s="5">
        <v>77</v>
      </c>
      <c r="AG13" s="5"/>
      <c r="AH13" s="4" t="s">
        <v>248</v>
      </c>
      <c r="AI13" s="5"/>
      <c r="AJ13" s="5"/>
      <c r="AK13" s="5"/>
      <c r="AL13" s="5">
        <v>87</v>
      </c>
      <c r="AM13" s="5"/>
      <c r="AN13" s="6"/>
      <c r="AO13" s="5"/>
      <c r="AP13" s="5"/>
      <c r="AQ13" s="5"/>
      <c r="AR13" s="5"/>
      <c r="AS13" s="5"/>
      <c r="AT13" s="4"/>
      <c r="AU13" s="5"/>
      <c r="AV13" s="5"/>
      <c r="AW13" s="5"/>
      <c r="AX13" s="5"/>
      <c r="AY13" s="5"/>
      <c r="AZ13" s="4"/>
      <c r="BA13" s="5"/>
      <c r="BB13" s="5"/>
      <c r="BC13" s="5"/>
      <c r="BD13" s="5"/>
      <c r="BE13" s="5"/>
      <c r="BF13" s="4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6">
        <f t="shared" si="2"/>
        <v>84.666666666666671</v>
      </c>
      <c r="CQ13" s="10">
        <f t="shared" si="3"/>
        <v>84.666666666666671</v>
      </c>
      <c r="CR13" s="10" t="str">
        <f t="shared" si="1"/>
        <v/>
      </c>
      <c r="CS13" s="10" t="str">
        <f t="shared" si="1"/>
        <v/>
      </c>
      <c r="CT13" s="10">
        <f t="shared" si="1"/>
        <v>84</v>
      </c>
      <c r="CU13" s="10" t="str">
        <f t="shared" si="1"/>
        <v/>
      </c>
      <c r="CV13" s="21">
        <f t="shared" si="4"/>
        <v>96</v>
      </c>
      <c r="CW13" s="21">
        <f t="shared" si="5"/>
        <v>80</v>
      </c>
      <c r="CX13" s="22">
        <f t="shared" si="6"/>
        <v>78</v>
      </c>
      <c r="CY13" s="22" t="str">
        <f t="shared" si="7"/>
        <v/>
      </c>
      <c r="CZ13" s="22" t="str">
        <f t="shared" si="8"/>
        <v/>
      </c>
      <c r="DA13" s="23" t="str">
        <f t="shared" si="9"/>
        <v/>
      </c>
      <c r="DB13" s="23" t="str">
        <f t="shared" si="10"/>
        <v/>
      </c>
      <c r="DC13" s="23" t="str">
        <f t="shared" si="11"/>
        <v/>
      </c>
      <c r="DD13" s="23" t="str">
        <f t="shared" si="12"/>
        <v/>
      </c>
      <c r="DE13" s="23" t="str">
        <f t="shared" si="13"/>
        <v/>
      </c>
      <c r="DF13" s="23" t="str">
        <f t="shared" si="14"/>
        <v/>
      </c>
      <c r="DG13" s="23" t="str">
        <f t="shared" si="15"/>
        <v/>
      </c>
      <c r="DH13" s="23" t="str">
        <f t="shared" si="16"/>
        <v/>
      </c>
      <c r="DI13" s="23" t="str">
        <f t="shared" si="17"/>
        <v/>
      </c>
      <c r="DJ13" s="23" t="str">
        <f t="shared" si="18"/>
        <v/>
      </c>
      <c r="DK13" s="23" t="str">
        <f t="shared" si="19"/>
        <v>sejarah perjuangan sunan Maulana Malik Ibrahim, sunan ampel, dan sunan Giri</v>
      </c>
      <c r="DL13" s="23" t="str">
        <f t="shared" si="20"/>
        <v>sejarah perjuangan sunan Muria, sunan Kudus, dan sunan Gunung Jati</v>
      </c>
      <c r="DM13" s="31" t="str">
        <f>IF(DK13="","",LOOKUP(MAX($CV13:$DJ13),KKM!$C$11:$C$14,KKM!$E$11:$E$14)&amp;" "&amp;SKI!DK13&amp;"; "&amp;LOOKUP(MIN(SKI!CV13:DJ13),KKM!$C$11:$C$14,KKM!$E$11:$E$14)&amp;" "&amp;SKI!DL13)</f>
        <v>Memiliki kemampuan yang sangat baik dalam  sejarah perjuangan sunan Maulana Malik Ibrahim, sunan ampel, dan sunan Giri; Memiliki kemampuan yang cukup baik dalam  sejarah perjuangan sunan Muria, sunan Kudus, dan sunan Gunung Jati</v>
      </c>
      <c r="DO13" s="9" t="str">
        <f t="shared" si="21"/>
        <v/>
      </c>
      <c r="DP13" s="9" t="str">
        <f t="shared" si="22"/>
        <v/>
      </c>
      <c r="DQ13" s="9" t="str">
        <f t="shared" si="23"/>
        <v/>
      </c>
      <c r="DR13" s="9">
        <f t="shared" si="24"/>
        <v>88</v>
      </c>
      <c r="DS13" s="9">
        <f t="shared" si="25"/>
        <v>77</v>
      </c>
      <c r="DT13" s="9">
        <f t="shared" si="26"/>
        <v>87</v>
      </c>
      <c r="DU13" s="9" t="str">
        <f t="shared" si="27"/>
        <v/>
      </c>
      <c r="DV13" s="9" t="str">
        <f t="shared" si="28"/>
        <v/>
      </c>
      <c r="DW13" s="9" t="str">
        <f t="shared" si="29"/>
        <v/>
      </c>
      <c r="DX13" s="9" t="str">
        <f t="shared" si="30"/>
        <v/>
      </c>
      <c r="DY13" s="9" t="str">
        <f t="shared" si="31"/>
        <v/>
      </c>
      <c r="DZ13" s="9" t="str">
        <f t="shared" si="32"/>
        <v/>
      </c>
      <c r="EA13" s="9" t="str">
        <f t="shared" si="33"/>
        <v/>
      </c>
      <c r="EB13" s="9" t="str">
        <f t="shared" si="34"/>
        <v/>
      </c>
      <c r="EC13" s="9" t="str">
        <f t="shared" si="35"/>
        <v/>
      </c>
      <c r="ED13" s="9" t="str">
        <f t="shared" si="36"/>
        <v>Menceritakan sejarah perjuangan sunan Maulana Malik Ibrahim, sunan ampel, dan sunan Giri</v>
      </c>
      <c r="EE13" s="9" t="str">
        <f t="shared" si="37"/>
        <v>Menceritakan sejarah perjuangan sunan Bonang, sunan Kalijaga, dan sunan Drajat</v>
      </c>
      <c r="EF13" s="31" t="str">
        <f>IFERROR(LOOKUP(MAX($DO13:$EC13),KKM!$C$11:$C$14,KKM!$F$11:$F$14),"")&amp;SKI!ED13&amp;"; "&amp;IFERROR(LOOKUP(MIN($DO13:$EC13),KKM!$C$11:$C$14,KKM!$F$11:$F$14),"")&amp;SKI!EE13</f>
        <v>Terampil dalam Menceritakan sejarah perjuangan sunan Maulana Malik Ibrahim, sunan ampel, dan sunan Giri; Cukup terampil dalam Menceritakan sejarah perjuangan sunan Bonang, sunan Kalijaga, dan sunan Drajat</v>
      </c>
    </row>
    <row r="14" spans="1:136" ht="31.5" customHeight="1" x14ac:dyDescent="0.25">
      <c r="A14" s="2">
        <v>12</v>
      </c>
      <c r="B14" s="3" t="str">
        <f t="shared" ca="1" si="0"/>
        <v>MUHAMMAD HAFIS</v>
      </c>
      <c r="C14" s="3" t="str">
        <f t="shared" ca="1" si="0"/>
        <v>0086427247</v>
      </c>
      <c r="D14" s="4" t="s">
        <v>235</v>
      </c>
      <c r="E14" s="5">
        <v>93</v>
      </c>
      <c r="F14" s="5"/>
      <c r="G14" s="5"/>
      <c r="I14" s="5"/>
      <c r="J14" s="4" t="s">
        <v>236</v>
      </c>
      <c r="K14" s="5">
        <v>87</v>
      </c>
      <c r="L14" s="5"/>
      <c r="M14" s="5"/>
      <c r="N14" s="5"/>
      <c r="O14" s="5"/>
      <c r="P14" s="4" t="s">
        <v>237</v>
      </c>
      <c r="Q14" s="5">
        <v>78</v>
      </c>
      <c r="R14" s="5"/>
      <c r="S14" s="5"/>
      <c r="T14" s="5"/>
      <c r="U14" s="5"/>
      <c r="V14" s="4" t="s">
        <v>246</v>
      </c>
      <c r="W14" s="5"/>
      <c r="X14" s="5"/>
      <c r="Y14" s="5"/>
      <c r="Z14" s="5">
        <v>80</v>
      </c>
      <c r="AA14" s="5"/>
      <c r="AB14" s="4" t="s">
        <v>247</v>
      </c>
      <c r="AC14" s="5"/>
      <c r="AD14" s="5"/>
      <c r="AE14" s="5"/>
      <c r="AF14" s="5">
        <v>77</v>
      </c>
      <c r="AG14" s="5"/>
      <c r="AH14" s="4" t="s">
        <v>248</v>
      </c>
      <c r="AI14" s="5"/>
      <c r="AJ14" s="5"/>
      <c r="AK14" s="5"/>
      <c r="AL14" s="5">
        <v>80</v>
      </c>
      <c r="AM14" s="5"/>
      <c r="AN14" s="6"/>
      <c r="AO14" s="5"/>
      <c r="AP14" s="5"/>
      <c r="AQ14" s="5"/>
      <c r="AR14" s="5"/>
      <c r="AS14" s="5"/>
      <c r="AT14" s="4"/>
      <c r="AU14" s="5"/>
      <c r="AV14" s="5"/>
      <c r="AW14" s="5"/>
      <c r="AX14" s="5"/>
      <c r="AY14" s="5"/>
      <c r="AZ14" s="4"/>
      <c r="BA14" s="5"/>
      <c r="BB14" s="5"/>
      <c r="BC14" s="5"/>
      <c r="BD14" s="5"/>
      <c r="BE14" s="5"/>
      <c r="BF14" s="4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6">
        <f t="shared" si="2"/>
        <v>86</v>
      </c>
      <c r="CQ14" s="10">
        <f t="shared" si="3"/>
        <v>86</v>
      </c>
      <c r="CR14" s="10" t="str">
        <f t="shared" si="1"/>
        <v/>
      </c>
      <c r="CS14" s="10" t="str">
        <f t="shared" si="1"/>
        <v/>
      </c>
      <c r="CT14" s="10">
        <f t="shared" si="1"/>
        <v>79</v>
      </c>
      <c r="CU14" s="10" t="str">
        <f t="shared" si="1"/>
        <v/>
      </c>
      <c r="CV14" s="21">
        <f t="shared" si="4"/>
        <v>93</v>
      </c>
      <c r="CW14" s="21">
        <f t="shared" si="5"/>
        <v>87</v>
      </c>
      <c r="CX14" s="22">
        <f t="shared" si="6"/>
        <v>78</v>
      </c>
      <c r="CY14" s="22" t="str">
        <f t="shared" si="7"/>
        <v/>
      </c>
      <c r="CZ14" s="22" t="str">
        <f t="shared" si="8"/>
        <v/>
      </c>
      <c r="DA14" s="23" t="str">
        <f t="shared" si="9"/>
        <v/>
      </c>
      <c r="DB14" s="23" t="str">
        <f t="shared" si="10"/>
        <v/>
      </c>
      <c r="DC14" s="23" t="str">
        <f t="shared" si="11"/>
        <v/>
      </c>
      <c r="DD14" s="23" t="str">
        <f t="shared" si="12"/>
        <v/>
      </c>
      <c r="DE14" s="23" t="str">
        <f t="shared" si="13"/>
        <v/>
      </c>
      <c r="DF14" s="23" t="str">
        <f t="shared" si="14"/>
        <v/>
      </c>
      <c r="DG14" s="23" t="str">
        <f t="shared" si="15"/>
        <v/>
      </c>
      <c r="DH14" s="23" t="str">
        <f t="shared" si="16"/>
        <v/>
      </c>
      <c r="DI14" s="23" t="str">
        <f t="shared" si="17"/>
        <v/>
      </c>
      <c r="DJ14" s="23" t="str">
        <f t="shared" si="18"/>
        <v/>
      </c>
      <c r="DK14" s="23" t="str">
        <f t="shared" si="19"/>
        <v>sejarah perjuangan sunan Maulana Malik Ibrahim, sunan ampel, dan sunan Giri</v>
      </c>
      <c r="DL14" s="23" t="str">
        <f t="shared" si="20"/>
        <v>sejarah perjuangan sunan Muria, sunan Kudus, dan sunan Gunung Jati</v>
      </c>
      <c r="DM14" s="31" t="str">
        <f>IF(DK14="","",LOOKUP(MAX($CV14:$DJ14),KKM!$C$11:$C$14,KKM!$E$11:$E$14)&amp;" "&amp;SKI!DK14&amp;"; "&amp;LOOKUP(MIN(SKI!CV14:DJ14),KKM!$C$11:$C$14,KKM!$E$11:$E$14)&amp;" "&amp;SKI!DL14)</f>
        <v>Memiliki kemampuan yang sangat baik dalam  sejarah perjuangan sunan Maulana Malik Ibrahim, sunan ampel, dan sunan Giri; Memiliki kemampuan yang cukup baik dalam  sejarah perjuangan sunan Muria, sunan Kudus, dan sunan Gunung Jati</v>
      </c>
      <c r="DO14" s="9" t="str">
        <f t="shared" si="21"/>
        <v/>
      </c>
      <c r="DP14" s="9" t="str">
        <f t="shared" si="22"/>
        <v/>
      </c>
      <c r="DQ14" s="9" t="str">
        <f t="shared" si="23"/>
        <v/>
      </c>
      <c r="DR14" s="9">
        <f t="shared" si="24"/>
        <v>80</v>
      </c>
      <c r="DS14" s="9">
        <f t="shared" si="25"/>
        <v>77</v>
      </c>
      <c r="DT14" s="9">
        <f t="shared" si="26"/>
        <v>80</v>
      </c>
      <c r="DU14" s="9" t="str">
        <f t="shared" si="27"/>
        <v/>
      </c>
      <c r="DV14" s="9" t="str">
        <f t="shared" si="28"/>
        <v/>
      </c>
      <c r="DW14" s="9" t="str">
        <f t="shared" si="29"/>
        <v/>
      </c>
      <c r="DX14" s="9" t="str">
        <f t="shared" si="30"/>
        <v/>
      </c>
      <c r="DY14" s="9" t="str">
        <f t="shared" si="31"/>
        <v/>
      </c>
      <c r="DZ14" s="9" t="str">
        <f t="shared" si="32"/>
        <v/>
      </c>
      <c r="EA14" s="9" t="str">
        <f t="shared" si="33"/>
        <v/>
      </c>
      <c r="EB14" s="9" t="str">
        <f t="shared" si="34"/>
        <v/>
      </c>
      <c r="EC14" s="9" t="str">
        <f t="shared" si="35"/>
        <v/>
      </c>
      <c r="ED14" s="9" t="str">
        <f t="shared" si="36"/>
        <v>Menceritakan sejarah perjuangan sunan Maulana Malik Ibrahim, sunan ampel, dan sunan Giri</v>
      </c>
      <c r="EE14" s="9" t="str">
        <f t="shared" si="37"/>
        <v>Menceritakan sejarah perjuangan sunan Bonang, sunan Kalijaga, dan sunan Drajat</v>
      </c>
      <c r="EF14" s="31" t="str">
        <f>IFERROR(LOOKUP(MAX($DO14:$EC14),KKM!$C$11:$C$14,KKM!$F$11:$F$14),"")&amp;SKI!ED14&amp;"; "&amp;IFERROR(LOOKUP(MIN($DO14:$EC14),KKM!$C$11:$C$14,KKM!$F$11:$F$14),"")&amp;SKI!EE14</f>
        <v>Terampil dalam Menceritakan sejarah perjuangan sunan Maulana Malik Ibrahim, sunan ampel, dan sunan Giri; Cukup terampil dalam Menceritakan sejarah perjuangan sunan Bonang, sunan Kalijaga, dan sunan Drajat</v>
      </c>
    </row>
    <row r="15" spans="1:136" ht="47.25" customHeight="1" x14ac:dyDescent="0.25">
      <c r="A15" s="2">
        <v>13</v>
      </c>
      <c r="B15" s="3" t="str">
        <f t="shared" ca="1" si="0"/>
        <v>MUHAMMAD NIZAM</v>
      </c>
      <c r="C15" s="3" t="str">
        <f t="shared" ca="1" si="0"/>
        <v>0072115185</v>
      </c>
      <c r="D15" s="4" t="s">
        <v>235</v>
      </c>
      <c r="E15" s="5">
        <v>94</v>
      </c>
      <c r="F15" s="5"/>
      <c r="G15" s="5"/>
      <c r="I15" s="5"/>
      <c r="J15" s="4" t="s">
        <v>236</v>
      </c>
      <c r="K15" s="5">
        <v>87</v>
      </c>
      <c r="L15" s="5"/>
      <c r="M15" s="5"/>
      <c r="N15" s="5"/>
      <c r="O15" s="5"/>
      <c r="P15" s="4" t="s">
        <v>237</v>
      </c>
      <c r="Q15" s="5">
        <v>76</v>
      </c>
      <c r="R15" s="5"/>
      <c r="S15" s="5"/>
      <c r="T15" s="5"/>
      <c r="U15" s="5"/>
      <c r="V15" s="4" t="s">
        <v>246</v>
      </c>
      <c r="W15" s="5"/>
      <c r="X15" s="5"/>
      <c r="Y15" s="5"/>
      <c r="Z15" s="5">
        <v>80</v>
      </c>
      <c r="AA15" s="5"/>
      <c r="AB15" s="4" t="s">
        <v>247</v>
      </c>
      <c r="AC15" s="5"/>
      <c r="AD15" s="5"/>
      <c r="AE15" s="5"/>
      <c r="AF15" s="5">
        <v>70</v>
      </c>
      <c r="AG15" s="5"/>
      <c r="AH15" s="4" t="s">
        <v>248</v>
      </c>
      <c r="AI15" s="5"/>
      <c r="AJ15" s="5"/>
      <c r="AK15" s="5"/>
      <c r="AL15" s="5">
        <v>82</v>
      </c>
      <c r="AM15" s="5"/>
      <c r="AN15" s="6"/>
      <c r="AO15" s="5"/>
      <c r="AP15" s="5"/>
      <c r="AQ15" s="5"/>
      <c r="AR15" s="5"/>
      <c r="AS15" s="5"/>
      <c r="AT15" s="4"/>
      <c r="AU15" s="5"/>
      <c r="AV15" s="5"/>
      <c r="AW15" s="5"/>
      <c r="AX15" s="5"/>
      <c r="AY15" s="5"/>
      <c r="AZ15" s="4"/>
      <c r="BA15" s="5"/>
      <c r="BB15" s="5"/>
      <c r="BC15" s="5"/>
      <c r="BD15" s="5"/>
      <c r="BE15" s="5"/>
      <c r="BF15" s="4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6">
        <f t="shared" si="2"/>
        <v>85.666666666666671</v>
      </c>
      <c r="CQ15" s="10">
        <f t="shared" si="3"/>
        <v>85.666666666666671</v>
      </c>
      <c r="CR15" s="10" t="str">
        <f t="shared" si="1"/>
        <v/>
      </c>
      <c r="CS15" s="10" t="str">
        <f t="shared" si="1"/>
        <v/>
      </c>
      <c r="CT15" s="10">
        <f t="shared" si="1"/>
        <v>77.333333333333329</v>
      </c>
      <c r="CU15" s="10" t="str">
        <f t="shared" si="1"/>
        <v/>
      </c>
      <c r="CV15" s="21">
        <f t="shared" si="4"/>
        <v>94</v>
      </c>
      <c r="CW15" s="21">
        <f t="shared" si="5"/>
        <v>87</v>
      </c>
      <c r="CX15" s="22">
        <f t="shared" si="6"/>
        <v>76</v>
      </c>
      <c r="CY15" s="22" t="str">
        <f t="shared" si="7"/>
        <v/>
      </c>
      <c r="CZ15" s="22" t="str">
        <f t="shared" si="8"/>
        <v/>
      </c>
      <c r="DA15" s="23" t="str">
        <f t="shared" si="9"/>
        <v/>
      </c>
      <c r="DB15" s="23" t="str">
        <f t="shared" si="10"/>
        <v/>
      </c>
      <c r="DC15" s="23" t="str">
        <f t="shared" si="11"/>
        <v/>
      </c>
      <c r="DD15" s="23" t="str">
        <f t="shared" si="12"/>
        <v/>
      </c>
      <c r="DE15" s="23" t="str">
        <f t="shared" si="13"/>
        <v/>
      </c>
      <c r="DF15" s="23" t="str">
        <f t="shared" si="14"/>
        <v/>
      </c>
      <c r="DG15" s="23" t="str">
        <f t="shared" si="15"/>
        <v/>
      </c>
      <c r="DH15" s="23" t="str">
        <f t="shared" si="16"/>
        <v/>
      </c>
      <c r="DI15" s="23" t="str">
        <f t="shared" si="17"/>
        <v/>
      </c>
      <c r="DJ15" s="23" t="str">
        <f t="shared" si="18"/>
        <v/>
      </c>
      <c r="DK15" s="23" t="str">
        <f t="shared" si="19"/>
        <v>sejarah perjuangan sunan Maulana Malik Ibrahim, sunan ampel, dan sunan Giri</v>
      </c>
      <c r="DL15" s="23" t="str">
        <f t="shared" si="20"/>
        <v>sejarah perjuangan sunan Muria, sunan Kudus, dan sunan Gunung Jati</v>
      </c>
      <c r="DM15" s="31" t="str">
        <f>IF(DK15="","",LOOKUP(MAX($CV15:$DJ15),KKM!$C$11:$C$14,KKM!$E$11:$E$14)&amp;" "&amp;SKI!DK15&amp;"; "&amp;LOOKUP(MIN(SKI!CV15:DJ15),KKM!$C$11:$C$14,KKM!$E$11:$E$14)&amp;" "&amp;SKI!DL15)</f>
        <v>Memiliki kemampuan yang sangat baik dalam  sejarah perjuangan sunan Maulana Malik Ibrahim, sunan ampel, dan sunan Giri; Memiliki kemampuan yang cukup baik dalam  sejarah perjuangan sunan Muria, sunan Kudus, dan sunan Gunung Jati</v>
      </c>
      <c r="DO15" s="9" t="str">
        <f t="shared" si="21"/>
        <v/>
      </c>
      <c r="DP15" s="9" t="str">
        <f t="shared" si="22"/>
        <v/>
      </c>
      <c r="DQ15" s="9" t="str">
        <f t="shared" si="23"/>
        <v/>
      </c>
      <c r="DR15" s="9">
        <f t="shared" si="24"/>
        <v>80</v>
      </c>
      <c r="DS15" s="9">
        <f t="shared" si="25"/>
        <v>70</v>
      </c>
      <c r="DT15" s="9">
        <f t="shared" si="26"/>
        <v>82</v>
      </c>
      <c r="DU15" s="9" t="str">
        <f t="shared" si="27"/>
        <v/>
      </c>
      <c r="DV15" s="9" t="str">
        <f t="shared" si="28"/>
        <v/>
      </c>
      <c r="DW15" s="9" t="str">
        <f t="shared" si="29"/>
        <v/>
      </c>
      <c r="DX15" s="9" t="str">
        <f t="shared" si="30"/>
        <v/>
      </c>
      <c r="DY15" s="9" t="str">
        <f t="shared" si="31"/>
        <v/>
      </c>
      <c r="DZ15" s="9" t="str">
        <f t="shared" si="32"/>
        <v/>
      </c>
      <c r="EA15" s="9" t="str">
        <f t="shared" si="33"/>
        <v/>
      </c>
      <c r="EB15" s="9" t="str">
        <f t="shared" si="34"/>
        <v/>
      </c>
      <c r="EC15" s="9" t="str">
        <f t="shared" si="35"/>
        <v/>
      </c>
      <c r="ED15" s="9" t="str">
        <f t="shared" si="36"/>
        <v>Menceritakan sejarah perjuangan sunan Muria, sunan Kudus, dan sunan Gunung Jati</v>
      </c>
      <c r="EE15" s="9" t="str">
        <f t="shared" si="37"/>
        <v>Menceritakan sejarah perjuangan sunan Bonang, sunan Kalijaga, dan sunan Drajat</v>
      </c>
      <c r="EF15" s="31" t="str">
        <f>IFERROR(LOOKUP(MAX($DO15:$EC15),KKM!$C$11:$C$14,KKM!$F$11:$F$14),"")&amp;SKI!ED15&amp;"; "&amp;IFERROR(LOOKUP(MIN($DO15:$EC15),KKM!$C$11:$C$14,KKM!$F$11:$F$14),"")&amp;SKI!EE15</f>
        <v>Terampil dalam Menceritakan sejarah perjuangan sunan Muria, sunan Kudus, dan sunan Gunung Jati; Cukup terampil dalam Menceritakan sejarah perjuangan sunan Bonang, sunan Kalijaga, dan sunan Drajat</v>
      </c>
    </row>
    <row r="16" spans="1:136" ht="47.25" customHeight="1" x14ac:dyDescent="0.25">
      <c r="A16" s="2">
        <v>14</v>
      </c>
      <c r="B16" s="3" t="str">
        <f t="shared" ca="1" si="0"/>
        <v>MUHAMMAD RAMADANI</v>
      </c>
      <c r="C16" s="3" t="str">
        <f t="shared" ca="1" si="0"/>
        <v>0071550749</v>
      </c>
      <c r="D16" s="4" t="s">
        <v>235</v>
      </c>
      <c r="E16" s="5">
        <v>88</v>
      </c>
      <c r="F16" s="5"/>
      <c r="G16" s="5"/>
      <c r="I16" s="5"/>
      <c r="J16" s="4" t="s">
        <v>236</v>
      </c>
      <c r="K16" s="5">
        <v>90</v>
      </c>
      <c r="L16" s="5"/>
      <c r="M16" s="5"/>
      <c r="N16" s="5"/>
      <c r="O16" s="5"/>
      <c r="P16" s="4" t="s">
        <v>237</v>
      </c>
      <c r="Q16" s="5">
        <v>76</v>
      </c>
      <c r="R16" s="5"/>
      <c r="S16" s="5"/>
      <c r="T16" s="5"/>
      <c r="U16" s="5"/>
      <c r="V16" s="4" t="s">
        <v>246</v>
      </c>
      <c r="W16" s="5"/>
      <c r="X16" s="5"/>
      <c r="Y16" s="5"/>
      <c r="Z16" s="5">
        <v>80</v>
      </c>
      <c r="AA16" s="5"/>
      <c r="AB16" s="4" t="s">
        <v>247</v>
      </c>
      <c r="AC16" s="5"/>
      <c r="AD16" s="5"/>
      <c r="AE16" s="5"/>
      <c r="AF16" s="5">
        <v>72</v>
      </c>
      <c r="AG16" s="5"/>
      <c r="AH16" s="4" t="s">
        <v>248</v>
      </c>
      <c r="AI16" s="5"/>
      <c r="AJ16" s="5"/>
      <c r="AK16" s="5"/>
      <c r="AL16" s="5">
        <v>76</v>
      </c>
      <c r="AM16" s="5"/>
      <c r="AN16" s="6"/>
      <c r="AO16" s="5"/>
      <c r="AP16" s="5"/>
      <c r="AQ16" s="5"/>
      <c r="AR16" s="5"/>
      <c r="AS16" s="5"/>
      <c r="AT16" s="4"/>
      <c r="AU16" s="5"/>
      <c r="AV16" s="5"/>
      <c r="AW16" s="5"/>
      <c r="AX16" s="5"/>
      <c r="AY16" s="5"/>
      <c r="AZ16" s="4"/>
      <c r="BA16" s="5"/>
      <c r="BB16" s="5"/>
      <c r="BC16" s="5"/>
      <c r="BD16" s="5"/>
      <c r="BE16" s="5"/>
      <c r="BF16" s="4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6">
        <f t="shared" si="2"/>
        <v>84.666666666666671</v>
      </c>
      <c r="CQ16" s="10">
        <f t="shared" si="3"/>
        <v>84.666666666666671</v>
      </c>
      <c r="CR16" s="10" t="str">
        <f t="shared" si="1"/>
        <v/>
      </c>
      <c r="CS16" s="10" t="str">
        <f t="shared" si="1"/>
        <v/>
      </c>
      <c r="CT16" s="10">
        <f t="shared" si="1"/>
        <v>76</v>
      </c>
      <c r="CU16" s="10" t="str">
        <f t="shared" si="1"/>
        <v/>
      </c>
      <c r="CV16" s="21">
        <f t="shared" si="4"/>
        <v>88</v>
      </c>
      <c r="CW16" s="21">
        <f t="shared" si="5"/>
        <v>90</v>
      </c>
      <c r="CX16" s="22">
        <f t="shared" si="6"/>
        <v>76</v>
      </c>
      <c r="CY16" s="22" t="str">
        <f t="shared" si="7"/>
        <v/>
      </c>
      <c r="CZ16" s="22" t="str">
        <f t="shared" si="8"/>
        <v/>
      </c>
      <c r="DA16" s="23" t="str">
        <f t="shared" si="9"/>
        <v/>
      </c>
      <c r="DB16" s="23" t="str">
        <f t="shared" si="10"/>
        <v/>
      </c>
      <c r="DC16" s="23" t="str">
        <f t="shared" si="11"/>
        <v/>
      </c>
      <c r="DD16" s="23" t="str">
        <f t="shared" si="12"/>
        <v/>
      </c>
      <c r="DE16" s="23" t="str">
        <f t="shared" si="13"/>
        <v/>
      </c>
      <c r="DF16" s="23" t="str">
        <f t="shared" si="14"/>
        <v/>
      </c>
      <c r="DG16" s="23" t="str">
        <f t="shared" si="15"/>
        <v/>
      </c>
      <c r="DH16" s="23" t="str">
        <f t="shared" si="16"/>
        <v/>
      </c>
      <c r="DI16" s="23" t="str">
        <f t="shared" si="17"/>
        <v/>
      </c>
      <c r="DJ16" s="23" t="str">
        <f t="shared" si="18"/>
        <v/>
      </c>
      <c r="DK16" s="23" t="str">
        <f t="shared" si="19"/>
        <v>sejarah perjuangan sunan Bonang, sunan Kalijaga, dan sunan Drajat</v>
      </c>
      <c r="DL16" s="23" t="str">
        <f t="shared" si="20"/>
        <v>sejarah perjuangan sunan Muria, sunan Kudus, dan sunan Gunung Jati</v>
      </c>
      <c r="DM16" s="31" t="str">
        <f>IF(DK16="","",LOOKUP(MAX($CV16:$DJ16),KKM!$C$11:$C$14,KKM!$E$11:$E$14)&amp;" "&amp;SKI!DK16&amp;"; "&amp;LOOKUP(MIN(SKI!CV16:DJ16),KKM!$C$11:$C$14,KKM!$E$11:$E$14)&amp;" "&amp;SKI!DL16)</f>
        <v>Memiliki kemampuan yang sangat baik dalam  sejarah perjuangan sunan Bonang, sunan Kalijaga, dan sunan Drajat; Memiliki kemampuan yang cukup baik dalam  sejarah perjuangan sunan Muria, sunan Kudus, dan sunan Gunung Jati</v>
      </c>
      <c r="DO16" s="9" t="str">
        <f t="shared" si="21"/>
        <v/>
      </c>
      <c r="DP16" s="9" t="str">
        <f t="shared" si="22"/>
        <v/>
      </c>
      <c r="DQ16" s="9" t="str">
        <f t="shared" si="23"/>
        <v/>
      </c>
      <c r="DR16" s="9">
        <f t="shared" si="24"/>
        <v>80</v>
      </c>
      <c r="DS16" s="9">
        <f t="shared" si="25"/>
        <v>72</v>
      </c>
      <c r="DT16" s="9">
        <f t="shared" si="26"/>
        <v>76</v>
      </c>
      <c r="DU16" s="9" t="str">
        <f t="shared" si="27"/>
        <v/>
      </c>
      <c r="DV16" s="9" t="str">
        <f t="shared" si="28"/>
        <v/>
      </c>
      <c r="DW16" s="9" t="str">
        <f t="shared" si="29"/>
        <v/>
      </c>
      <c r="DX16" s="9" t="str">
        <f t="shared" si="30"/>
        <v/>
      </c>
      <c r="DY16" s="9" t="str">
        <f t="shared" si="31"/>
        <v/>
      </c>
      <c r="DZ16" s="9" t="str">
        <f t="shared" si="32"/>
        <v/>
      </c>
      <c r="EA16" s="9" t="str">
        <f t="shared" si="33"/>
        <v/>
      </c>
      <c r="EB16" s="9" t="str">
        <f t="shared" si="34"/>
        <v/>
      </c>
      <c r="EC16" s="9" t="str">
        <f t="shared" si="35"/>
        <v/>
      </c>
      <c r="ED16" s="9" t="str">
        <f t="shared" si="36"/>
        <v>Menceritakan sejarah perjuangan sunan Maulana Malik Ibrahim, sunan ampel, dan sunan Giri</v>
      </c>
      <c r="EE16" s="9" t="str">
        <f t="shared" si="37"/>
        <v>Menceritakan sejarah perjuangan sunan Bonang, sunan Kalijaga, dan sunan Drajat</v>
      </c>
      <c r="EF16" s="31" t="str">
        <f>IFERROR(LOOKUP(MAX($DO16:$EC16),KKM!$C$11:$C$14,KKM!$F$11:$F$14),"")&amp;SKI!ED16&amp;"; "&amp;IFERROR(LOOKUP(MIN($DO16:$EC16),KKM!$C$11:$C$14,KKM!$F$11:$F$14),"")&amp;SKI!EE16</f>
        <v>Terampil dalam Menceritakan sejarah perjuangan sunan Maulana Malik Ibrahim, sunan ampel, dan sunan Giri; Cukup terampil dalam Menceritakan sejarah perjuangan sunan Bonang, sunan Kalijaga, dan sunan Drajat</v>
      </c>
    </row>
    <row r="17" spans="1:136" ht="31.5" customHeight="1" x14ac:dyDescent="0.25">
      <c r="A17" s="2">
        <v>15</v>
      </c>
      <c r="B17" s="3" t="str">
        <f t="shared" ca="1" si="0"/>
        <v>MUHAMMAD REVALISA AKBAR</v>
      </c>
      <c r="C17" s="3" t="str">
        <f t="shared" ca="1" si="0"/>
        <v>0087069179</v>
      </c>
      <c r="D17" s="4" t="s">
        <v>235</v>
      </c>
      <c r="E17" s="5">
        <v>90</v>
      </c>
      <c r="F17" s="5"/>
      <c r="G17" s="5"/>
      <c r="I17" s="5"/>
      <c r="J17" s="4" t="s">
        <v>236</v>
      </c>
      <c r="K17" s="5">
        <v>88</v>
      </c>
      <c r="L17" s="5"/>
      <c r="M17" s="5"/>
      <c r="N17" s="5"/>
      <c r="O17" s="5"/>
      <c r="P17" s="4" t="s">
        <v>237</v>
      </c>
      <c r="Q17" s="5">
        <v>80</v>
      </c>
      <c r="R17" s="5"/>
      <c r="S17" s="5"/>
      <c r="T17" s="5"/>
      <c r="U17" s="5"/>
      <c r="V17" s="4" t="s">
        <v>246</v>
      </c>
      <c r="W17" s="5"/>
      <c r="X17" s="5"/>
      <c r="Y17" s="5"/>
      <c r="Z17" s="5">
        <v>80</v>
      </c>
      <c r="AA17" s="5"/>
      <c r="AB17" s="4" t="s">
        <v>247</v>
      </c>
      <c r="AC17" s="5"/>
      <c r="AD17" s="5"/>
      <c r="AE17" s="5"/>
      <c r="AF17" s="5">
        <v>76</v>
      </c>
      <c r="AG17" s="5"/>
      <c r="AH17" s="4" t="s">
        <v>248</v>
      </c>
      <c r="AI17" s="5"/>
      <c r="AJ17" s="5"/>
      <c r="AK17" s="5"/>
      <c r="AL17" s="5">
        <v>75</v>
      </c>
      <c r="AM17" s="5"/>
      <c r="AN17" s="6"/>
      <c r="AO17" s="5"/>
      <c r="AP17" s="5"/>
      <c r="AQ17" s="5"/>
      <c r="AR17" s="5"/>
      <c r="AS17" s="5"/>
      <c r="AT17" s="4"/>
      <c r="AU17" s="5"/>
      <c r="AV17" s="5"/>
      <c r="AW17" s="5"/>
      <c r="AX17" s="5"/>
      <c r="AY17" s="5"/>
      <c r="AZ17" s="4"/>
      <c r="BA17" s="5"/>
      <c r="BB17" s="5"/>
      <c r="BC17" s="5"/>
      <c r="BD17" s="5"/>
      <c r="BE17" s="5"/>
      <c r="BF17" s="4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6">
        <f t="shared" si="2"/>
        <v>86</v>
      </c>
      <c r="CQ17" s="10">
        <f t="shared" si="3"/>
        <v>86</v>
      </c>
      <c r="CR17" s="10" t="str">
        <f t="shared" si="1"/>
        <v/>
      </c>
      <c r="CS17" s="10" t="str">
        <f t="shared" si="1"/>
        <v/>
      </c>
      <c r="CT17" s="10">
        <f t="shared" si="1"/>
        <v>77</v>
      </c>
      <c r="CU17" s="10" t="str">
        <f t="shared" si="1"/>
        <v/>
      </c>
      <c r="CV17" s="21">
        <f t="shared" si="4"/>
        <v>90</v>
      </c>
      <c r="CW17" s="21">
        <f t="shared" si="5"/>
        <v>88</v>
      </c>
      <c r="CX17" s="22">
        <f t="shared" si="6"/>
        <v>80</v>
      </c>
      <c r="CY17" s="22" t="str">
        <f t="shared" si="7"/>
        <v/>
      </c>
      <c r="CZ17" s="22" t="str">
        <f t="shared" si="8"/>
        <v/>
      </c>
      <c r="DA17" s="23" t="str">
        <f t="shared" si="9"/>
        <v/>
      </c>
      <c r="DB17" s="23" t="str">
        <f t="shared" si="10"/>
        <v/>
      </c>
      <c r="DC17" s="23" t="str">
        <f t="shared" si="11"/>
        <v/>
      </c>
      <c r="DD17" s="23" t="str">
        <f t="shared" si="12"/>
        <v/>
      </c>
      <c r="DE17" s="23" t="str">
        <f t="shared" si="13"/>
        <v/>
      </c>
      <c r="DF17" s="23" t="str">
        <f t="shared" si="14"/>
        <v/>
      </c>
      <c r="DG17" s="23" t="str">
        <f t="shared" si="15"/>
        <v/>
      </c>
      <c r="DH17" s="23" t="str">
        <f t="shared" si="16"/>
        <v/>
      </c>
      <c r="DI17" s="23" t="str">
        <f t="shared" si="17"/>
        <v/>
      </c>
      <c r="DJ17" s="23" t="str">
        <f t="shared" si="18"/>
        <v/>
      </c>
      <c r="DK17" s="23" t="str">
        <f t="shared" si="19"/>
        <v>sejarah perjuangan sunan Maulana Malik Ibrahim, sunan ampel, dan sunan Giri</v>
      </c>
      <c r="DL17" s="23" t="str">
        <f t="shared" si="20"/>
        <v>sejarah perjuangan sunan Muria, sunan Kudus, dan sunan Gunung Jati</v>
      </c>
      <c r="DM17" s="31" t="str">
        <f>IF(DK17="","",LOOKUP(MAX($CV17:$DJ17),KKM!$C$11:$C$14,KKM!$E$11:$E$14)&amp;" "&amp;SKI!DK17&amp;"; "&amp;LOOKUP(MIN(SKI!CV17:DJ17),KKM!$C$11:$C$14,KKM!$E$11:$E$14)&amp;" "&amp;SKI!DL17)</f>
        <v>Memiliki kemampuan yang sangat baik dalam  sejarah perjuangan sunan Maulana Malik Ibrahim, sunan ampel, dan sunan Giri; Memiliki kemampuan yang baik dalam  sejarah perjuangan sunan Muria, sunan Kudus, dan sunan Gunung Jati</v>
      </c>
      <c r="DO17" s="9" t="str">
        <f t="shared" si="21"/>
        <v/>
      </c>
      <c r="DP17" s="9" t="str">
        <f t="shared" si="22"/>
        <v/>
      </c>
      <c r="DQ17" s="9" t="str">
        <f t="shared" si="23"/>
        <v/>
      </c>
      <c r="DR17" s="9">
        <f t="shared" si="24"/>
        <v>80</v>
      </c>
      <c r="DS17" s="9">
        <f t="shared" si="25"/>
        <v>76</v>
      </c>
      <c r="DT17" s="9">
        <f t="shared" si="26"/>
        <v>75</v>
      </c>
      <c r="DU17" s="9" t="str">
        <f t="shared" si="27"/>
        <v/>
      </c>
      <c r="DV17" s="9" t="str">
        <f t="shared" si="28"/>
        <v/>
      </c>
      <c r="DW17" s="9" t="str">
        <f t="shared" si="29"/>
        <v/>
      </c>
      <c r="DX17" s="9" t="str">
        <f t="shared" si="30"/>
        <v/>
      </c>
      <c r="DY17" s="9" t="str">
        <f t="shared" si="31"/>
        <v/>
      </c>
      <c r="DZ17" s="9" t="str">
        <f t="shared" si="32"/>
        <v/>
      </c>
      <c r="EA17" s="9" t="str">
        <f t="shared" si="33"/>
        <v/>
      </c>
      <c r="EB17" s="9" t="str">
        <f t="shared" si="34"/>
        <v/>
      </c>
      <c r="EC17" s="9" t="str">
        <f t="shared" si="35"/>
        <v/>
      </c>
      <c r="ED17" s="9" t="str">
        <f t="shared" si="36"/>
        <v>Menceritakan sejarah perjuangan sunan Maulana Malik Ibrahim, sunan ampel, dan sunan Giri</v>
      </c>
      <c r="EE17" s="9" t="str">
        <f t="shared" si="37"/>
        <v>Menceritakan sejarah perjuangan sunan Muria, sunan Kudus, dan sunan Gunung Jati</v>
      </c>
      <c r="EF17" s="31" t="str">
        <f>IFERROR(LOOKUP(MAX($DO17:$EC17),KKM!$C$11:$C$14,KKM!$F$11:$F$14),"")&amp;SKI!ED17&amp;"; "&amp;IFERROR(LOOKUP(MIN($DO17:$EC17),KKM!$C$11:$C$14,KKM!$F$11:$F$14),"")&amp;SKI!EE17</f>
        <v>Terampil dalam Menceritakan sejarah perjuangan sunan Maulana Malik Ibrahim, sunan ampel, dan sunan Giri; Cukup terampil dalam Menceritakan sejarah perjuangan sunan Muria, sunan Kudus, dan sunan Gunung Jati</v>
      </c>
    </row>
    <row r="18" spans="1:136" ht="31.5" customHeight="1" x14ac:dyDescent="0.25">
      <c r="A18" s="2">
        <v>16</v>
      </c>
      <c r="B18" s="3" t="str">
        <f t="shared" ca="1" si="0"/>
        <v>MUHAMMAD ROZI</v>
      </c>
      <c r="C18" s="3" t="str">
        <f t="shared" ca="1" si="0"/>
        <v>0078857610</v>
      </c>
      <c r="D18" s="4" t="s">
        <v>235</v>
      </c>
      <c r="E18" s="5">
        <v>88</v>
      </c>
      <c r="F18" s="5"/>
      <c r="G18" s="5"/>
      <c r="I18" s="5"/>
      <c r="J18" s="4" t="s">
        <v>236</v>
      </c>
      <c r="K18" s="5">
        <v>80</v>
      </c>
      <c r="L18" s="5"/>
      <c r="M18" s="5"/>
      <c r="N18" s="5"/>
      <c r="O18" s="5"/>
      <c r="P18" s="4" t="s">
        <v>237</v>
      </c>
      <c r="Q18" s="5">
        <v>80</v>
      </c>
      <c r="R18" s="5"/>
      <c r="S18" s="5"/>
      <c r="T18" s="5"/>
      <c r="U18" s="5"/>
      <c r="V18" s="4" t="s">
        <v>246</v>
      </c>
      <c r="W18" s="5"/>
      <c r="X18" s="5"/>
      <c r="Y18" s="5"/>
      <c r="Z18" s="5">
        <v>80</v>
      </c>
      <c r="AA18" s="5"/>
      <c r="AB18" s="4" t="s">
        <v>247</v>
      </c>
      <c r="AC18" s="5"/>
      <c r="AD18" s="5"/>
      <c r="AE18" s="5"/>
      <c r="AF18" s="5">
        <v>78</v>
      </c>
      <c r="AG18" s="5"/>
      <c r="AH18" s="4" t="s">
        <v>248</v>
      </c>
      <c r="AI18" s="5"/>
      <c r="AJ18" s="5"/>
      <c r="AK18" s="5"/>
      <c r="AL18" s="5">
        <v>77</v>
      </c>
      <c r="AM18" s="5"/>
      <c r="AN18" s="6"/>
      <c r="AO18" s="5"/>
      <c r="AP18" s="5"/>
      <c r="AQ18" s="5"/>
      <c r="AR18" s="5"/>
      <c r="AS18" s="5"/>
      <c r="AT18" s="4"/>
      <c r="AU18" s="5"/>
      <c r="AV18" s="5"/>
      <c r="AW18" s="5"/>
      <c r="AX18" s="5"/>
      <c r="AY18" s="5"/>
      <c r="AZ18" s="4"/>
      <c r="BA18" s="5"/>
      <c r="BB18" s="5"/>
      <c r="BC18" s="5"/>
      <c r="BD18" s="5"/>
      <c r="BE18" s="5"/>
      <c r="BF18" s="4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6">
        <f t="shared" si="2"/>
        <v>82.666666666666671</v>
      </c>
      <c r="CQ18" s="10">
        <f t="shared" si="3"/>
        <v>82.666666666666671</v>
      </c>
      <c r="CR18" s="10" t="str">
        <f t="shared" si="1"/>
        <v/>
      </c>
      <c r="CS18" s="10" t="str">
        <f t="shared" si="1"/>
        <v/>
      </c>
      <c r="CT18" s="10">
        <f t="shared" si="1"/>
        <v>78.333333333333329</v>
      </c>
      <c r="CU18" s="10" t="str">
        <f t="shared" si="1"/>
        <v/>
      </c>
      <c r="CV18" s="21">
        <f t="shared" si="4"/>
        <v>88</v>
      </c>
      <c r="CW18" s="21">
        <f t="shared" si="5"/>
        <v>80</v>
      </c>
      <c r="CX18" s="22">
        <f t="shared" si="6"/>
        <v>80</v>
      </c>
      <c r="CY18" s="22" t="str">
        <f t="shared" si="7"/>
        <v/>
      </c>
      <c r="CZ18" s="22" t="str">
        <f t="shared" si="8"/>
        <v/>
      </c>
      <c r="DA18" s="23" t="str">
        <f t="shared" si="9"/>
        <v/>
      </c>
      <c r="DB18" s="23" t="str">
        <f t="shared" si="10"/>
        <v/>
      </c>
      <c r="DC18" s="23" t="str">
        <f t="shared" si="11"/>
        <v/>
      </c>
      <c r="DD18" s="23" t="str">
        <f t="shared" si="12"/>
        <v/>
      </c>
      <c r="DE18" s="23" t="str">
        <f t="shared" si="13"/>
        <v/>
      </c>
      <c r="DF18" s="23" t="str">
        <f t="shared" si="14"/>
        <v/>
      </c>
      <c r="DG18" s="23" t="str">
        <f t="shared" si="15"/>
        <v/>
      </c>
      <c r="DH18" s="23" t="str">
        <f t="shared" si="16"/>
        <v/>
      </c>
      <c r="DI18" s="23" t="str">
        <f t="shared" si="17"/>
        <v/>
      </c>
      <c r="DJ18" s="23" t="str">
        <f t="shared" si="18"/>
        <v/>
      </c>
      <c r="DK18" s="23" t="str">
        <f t="shared" si="19"/>
        <v>sejarah perjuangan sunan Maulana Malik Ibrahim, sunan ampel, dan sunan Giri</v>
      </c>
      <c r="DL18" s="23" t="str">
        <f t="shared" si="20"/>
        <v>sejarah perjuangan sunan Bonang, sunan Kalijaga, dan sunan Drajat</v>
      </c>
      <c r="DM18" s="31" t="str">
        <f>IF(DK18="","",LOOKUP(MAX($CV18:$DJ18),KKM!$C$11:$C$14,KKM!$E$11:$E$14)&amp;" "&amp;SKI!DK18&amp;"; "&amp;LOOKUP(MIN(SKI!CV18:DJ18),KKM!$C$11:$C$14,KKM!$E$11:$E$14)&amp;" "&amp;SKI!DL18)</f>
        <v>Memiliki kemampuan yang baik dalam  sejarah perjuangan sunan Maulana Malik Ibrahim, sunan ampel, dan sunan Giri; Memiliki kemampuan yang baik dalam  sejarah perjuangan sunan Bonang, sunan Kalijaga, dan sunan Drajat</v>
      </c>
      <c r="DO18" s="9" t="str">
        <f t="shared" si="21"/>
        <v/>
      </c>
      <c r="DP18" s="9" t="str">
        <f t="shared" si="22"/>
        <v/>
      </c>
      <c r="DQ18" s="9" t="str">
        <f t="shared" si="23"/>
        <v/>
      </c>
      <c r="DR18" s="9">
        <f t="shared" si="24"/>
        <v>80</v>
      </c>
      <c r="DS18" s="9">
        <f t="shared" si="25"/>
        <v>78</v>
      </c>
      <c r="DT18" s="9">
        <f t="shared" si="26"/>
        <v>77</v>
      </c>
      <c r="DU18" s="9" t="str">
        <f t="shared" si="27"/>
        <v/>
      </c>
      <c r="DV18" s="9" t="str">
        <f t="shared" si="28"/>
        <v/>
      </c>
      <c r="DW18" s="9" t="str">
        <f t="shared" si="29"/>
        <v/>
      </c>
      <c r="DX18" s="9" t="str">
        <f t="shared" si="30"/>
        <v/>
      </c>
      <c r="DY18" s="9" t="str">
        <f t="shared" si="31"/>
        <v/>
      </c>
      <c r="DZ18" s="9" t="str">
        <f t="shared" si="32"/>
        <v/>
      </c>
      <c r="EA18" s="9" t="str">
        <f t="shared" si="33"/>
        <v/>
      </c>
      <c r="EB18" s="9" t="str">
        <f t="shared" si="34"/>
        <v/>
      </c>
      <c r="EC18" s="9" t="str">
        <f t="shared" si="35"/>
        <v/>
      </c>
      <c r="ED18" s="9" t="str">
        <f t="shared" si="36"/>
        <v>Menceritakan sejarah perjuangan sunan Maulana Malik Ibrahim, sunan ampel, dan sunan Giri</v>
      </c>
      <c r="EE18" s="9" t="str">
        <f t="shared" si="37"/>
        <v>Menceritakan sejarah perjuangan sunan Muria, sunan Kudus, dan sunan Gunung Jati</v>
      </c>
      <c r="EF18" s="31" t="str">
        <f>IFERROR(LOOKUP(MAX($DO18:$EC18),KKM!$C$11:$C$14,KKM!$F$11:$F$14),"")&amp;SKI!ED18&amp;"; "&amp;IFERROR(LOOKUP(MIN($DO18:$EC18),KKM!$C$11:$C$14,KKM!$F$11:$F$14),"")&amp;SKI!EE18</f>
        <v>Terampil dalam Menceritakan sejarah perjuangan sunan Maulana Malik Ibrahim, sunan ampel, dan sunan Giri; Cukup terampil dalam Menceritakan sejarah perjuangan sunan Muria, sunan Kudus, dan sunan Gunung Jati</v>
      </c>
    </row>
    <row r="19" spans="1:136" ht="31.5" customHeight="1" x14ac:dyDescent="0.25">
      <c r="A19" s="2">
        <v>17</v>
      </c>
      <c r="B19" s="3" t="str">
        <f t="shared" ca="1" si="0"/>
        <v>MUHAMMAD SUKRON</v>
      </c>
      <c r="C19" s="3" t="str">
        <f t="shared" ca="1" si="0"/>
        <v>0073337501</v>
      </c>
      <c r="D19" s="4" t="s">
        <v>235</v>
      </c>
      <c r="E19" s="5">
        <v>80</v>
      </c>
      <c r="F19" s="5"/>
      <c r="G19" s="5"/>
      <c r="I19" s="5"/>
      <c r="J19" s="4" t="s">
        <v>236</v>
      </c>
      <c r="K19" s="5">
        <v>76</v>
      </c>
      <c r="L19" s="5"/>
      <c r="M19" s="5"/>
      <c r="N19" s="5"/>
      <c r="O19" s="5"/>
      <c r="P19" s="4" t="s">
        <v>237</v>
      </c>
      <c r="Q19" s="5">
        <v>78</v>
      </c>
      <c r="R19" s="5"/>
      <c r="S19" s="5"/>
      <c r="T19" s="5"/>
      <c r="U19" s="5"/>
      <c r="V19" s="4" t="s">
        <v>246</v>
      </c>
      <c r="W19" s="5"/>
      <c r="X19" s="5"/>
      <c r="Y19" s="5"/>
      <c r="Z19" s="5">
        <v>87</v>
      </c>
      <c r="AA19" s="5"/>
      <c r="AB19" s="4" t="s">
        <v>247</v>
      </c>
      <c r="AC19" s="5"/>
      <c r="AD19" s="5"/>
      <c r="AE19" s="5"/>
      <c r="AF19" s="5">
        <v>75</v>
      </c>
      <c r="AG19" s="5"/>
      <c r="AH19" s="4" t="s">
        <v>248</v>
      </c>
      <c r="AI19" s="5"/>
      <c r="AJ19" s="5"/>
      <c r="AK19" s="5"/>
      <c r="AL19" s="5">
        <v>77</v>
      </c>
      <c r="AM19" s="5"/>
      <c r="AN19" s="6"/>
      <c r="AO19" s="5"/>
      <c r="AP19" s="5"/>
      <c r="AQ19" s="5"/>
      <c r="AR19" s="5"/>
      <c r="AS19" s="5"/>
      <c r="AT19" s="4"/>
      <c r="AU19" s="5"/>
      <c r="AV19" s="5"/>
      <c r="AW19" s="5"/>
      <c r="AX19" s="5"/>
      <c r="AY19" s="5"/>
      <c r="AZ19" s="4"/>
      <c r="BA19" s="5"/>
      <c r="BB19" s="5"/>
      <c r="BC19" s="5"/>
      <c r="BD19" s="5"/>
      <c r="BE19" s="5"/>
      <c r="BF19" s="4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6">
        <f t="shared" si="2"/>
        <v>78</v>
      </c>
      <c r="CQ19" s="10">
        <f t="shared" si="3"/>
        <v>78</v>
      </c>
      <c r="CR19" s="10" t="str">
        <f t="shared" si="3"/>
        <v/>
      </c>
      <c r="CS19" s="10" t="str">
        <f t="shared" si="3"/>
        <v/>
      </c>
      <c r="CT19" s="10">
        <f t="shared" si="3"/>
        <v>79.666666666666671</v>
      </c>
      <c r="CU19" s="10" t="str">
        <f t="shared" si="3"/>
        <v/>
      </c>
      <c r="CV19" s="21">
        <f t="shared" si="4"/>
        <v>80</v>
      </c>
      <c r="CW19" s="21">
        <f t="shared" si="5"/>
        <v>76</v>
      </c>
      <c r="CX19" s="22">
        <f t="shared" si="6"/>
        <v>78</v>
      </c>
      <c r="CY19" s="22" t="str">
        <f t="shared" si="7"/>
        <v/>
      </c>
      <c r="CZ19" s="22" t="str">
        <f t="shared" si="8"/>
        <v/>
      </c>
      <c r="DA19" s="23" t="str">
        <f t="shared" si="9"/>
        <v/>
      </c>
      <c r="DB19" s="23" t="str">
        <f t="shared" si="10"/>
        <v/>
      </c>
      <c r="DC19" s="23" t="str">
        <f t="shared" si="11"/>
        <v/>
      </c>
      <c r="DD19" s="23" t="str">
        <f t="shared" si="12"/>
        <v/>
      </c>
      <c r="DE19" s="23" t="str">
        <f t="shared" si="13"/>
        <v/>
      </c>
      <c r="DF19" s="23" t="str">
        <f t="shared" si="14"/>
        <v/>
      </c>
      <c r="DG19" s="23" t="str">
        <f t="shared" si="15"/>
        <v/>
      </c>
      <c r="DH19" s="23" t="str">
        <f t="shared" si="16"/>
        <v/>
      </c>
      <c r="DI19" s="23" t="str">
        <f t="shared" si="17"/>
        <v/>
      </c>
      <c r="DJ19" s="23" t="str">
        <f t="shared" si="18"/>
        <v/>
      </c>
      <c r="DK19" s="23" t="str">
        <f t="shared" si="19"/>
        <v>sejarah perjuangan sunan Maulana Malik Ibrahim, sunan ampel, dan sunan Giri</v>
      </c>
      <c r="DL19" s="23" t="str">
        <f t="shared" si="20"/>
        <v>sejarah perjuangan sunan Bonang, sunan Kalijaga, dan sunan Drajat</v>
      </c>
      <c r="DM19" s="31" t="str">
        <f>IF(DK19="","",LOOKUP(MAX($CV19:$DJ19),KKM!$C$11:$C$14,KKM!$E$11:$E$14)&amp;" "&amp;SKI!DK19&amp;"; "&amp;LOOKUP(MIN(SKI!CV19:DJ19),KKM!$C$11:$C$14,KKM!$E$11:$E$14)&amp;" "&amp;SKI!DL19)</f>
        <v>Memiliki kemampuan yang baik dalam  sejarah perjuangan sunan Maulana Malik Ibrahim, sunan ampel, dan sunan Giri; Memiliki kemampuan yang cukup baik dalam  sejarah perjuangan sunan Bonang, sunan Kalijaga, dan sunan Drajat</v>
      </c>
      <c r="DO19" s="9" t="str">
        <f t="shared" si="21"/>
        <v/>
      </c>
      <c r="DP19" s="9" t="str">
        <f t="shared" si="22"/>
        <v/>
      </c>
      <c r="DQ19" s="9" t="str">
        <f t="shared" si="23"/>
        <v/>
      </c>
      <c r="DR19" s="9">
        <f t="shared" si="24"/>
        <v>87</v>
      </c>
      <c r="DS19" s="9">
        <f t="shared" si="25"/>
        <v>75</v>
      </c>
      <c r="DT19" s="9">
        <f t="shared" si="26"/>
        <v>77</v>
      </c>
      <c r="DU19" s="9" t="str">
        <f t="shared" si="27"/>
        <v/>
      </c>
      <c r="DV19" s="9" t="str">
        <f t="shared" si="28"/>
        <v/>
      </c>
      <c r="DW19" s="9" t="str">
        <f t="shared" si="29"/>
        <v/>
      </c>
      <c r="DX19" s="9" t="str">
        <f t="shared" si="30"/>
        <v/>
      </c>
      <c r="DY19" s="9" t="str">
        <f t="shared" si="31"/>
        <v/>
      </c>
      <c r="DZ19" s="9" t="str">
        <f t="shared" si="32"/>
        <v/>
      </c>
      <c r="EA19" s="9" t="str">
        <f t="shared" si="33"/>
        <v/>
      </c>
      <c r="EB19" s="9" t="str">
        <f t="shared" si="34"/>
        <v/>
      </c>
      <c r="EC19" s="9" t="str">
        <f t="shared" si="35"/>
        <v/>
      </c>
      <c r="ED19" s="9" t="str">
        <f t="shared" si="36"/>
        <v>Menceritakan sejarah perjuangan sunan Maulana Malik Ibrahim, sunan ampel, dan sunan Giri</v>
      </c>
      <c r="EE19" s="9" t="str">
        <f t="shared" si="37"/>
        <v>Menceritakan sejarah perjuangan sunan Bonang, sunan Kalijaga, dan sunan Drajat</v>
      </c>
      <c r="EF19" s="31" t="str">
        <f>IFERROR(LOOKUP(MAX($DO19:$EC19),KKM!$C$11:$C$14,KKM!$F$11:$F$14),"")&amp;SKI!ED19&amp;"; "&amp;IFERROR(LOOKUP(MIN($DO19:$EC19),KKM!$C$11:$C$14,KKM!$F$11:$F$14),"")&amp;SKI!EE19</f>
        <v>Terampil dalam Menceritakan sejarah perjuangan sunan Maulana Malik Ibrahim, sunan ampel, dan sunan Giri; Cukup terampil dalam Menceritakan sejarah perjuangan sunan Bonang, sunan Kalijaga, dan sunan Drajat</v>
      </c>
    </row>
    <row r="20" spans="1:136" ht="47.25" customHeight="1" x14ac:dyDescent="0.25">
      <c r="A20" s="2">
        <v>18</v>
      </c>
      <c r="B20" s="3" t="str">
        <f t="shared" ca="1" si="0"/>
        <v>NADIVA</v>
      </c>
      <c r="C20" s="3" t="str">
        <f t="shared" ca="1" si="0"/>
        <v>0084028635</v>
      </c>
      <c r="D20" s="4" t="s">
        <v>235</v>
      </c>
      <c r="E20" s="5">
        <v>88</v>
      </c>
      <c r="F20" s="5"/>
      <c r="G20" s="5"/>
      <c r="I20" s="5"/>
      <c r="J20" s="4" t="s">
        <v>236</v>
      </c>
      <c r="K20" s="5">
        <v>75</v>
      </c>
      <c r="L20" s="5"/>
      <c r="M20" s="5"/>
      <c r="N20" s="5"/>
      <c r="O20" s="5"/>
      <c r="P20" s="4" t="s">
        <v>237</v>
      </c>
      <c r="Q20" s="5">
        <v>78</v>
      </c>
      <c r="R20" s="5"/>
      <c r="S20" s="5"/>
      <c r="T20" s="5"/>
      <c r="U20" s="5"/>
      <c r="V20" s="4" t="s">
        <v>246</v>
      </c>
      <c r="W20" s="5"/>
      <c r="X20" s="5"/>
      <c r="Y20" s="5"/>
      <c r="Z20" s="5">
        <v>96</v>
      </c>
      <c r="AA20" s="5"/>
      <c r="AB20" s="4" t="s">
        <v>247</v>
      </c>
      <c r="AC20" s="5"/>
      <c r="AD20" s="5"/>
      <c r="AE20" s="5"/>
      <c r="AF20" s="5">
        <v>75</v>
      </c>
      <c r="AG20" s="5"/>
      <c r="AH20" s="4" t="s">
        <v>248</v>
      </c>
      <c r="AI20" s="5"/>
      <c r="AJ20" s="5"/>
      <c r="AK20" s="5"/>
      <c r="AL20" s="5">
        <v>70</v>
      </c>
      <c r="AM20" s="5"/>
      <c r="AN20" s="6"/>
      <c r="AO20" s="5"/>
      <c r="AP20" s="5"/>
      <c r="AQ20" s="5"/>
      <c r="AR20" s="5"/>
      <c r="AS20" s="5"/>
      <c r="AT20" s="4"/>
      <c r="AU20" s="5"/>
      <c r="AV20" s="5"/>
      <c r="AW20" s="5"/>
      <c r="AX20" s="5"/>
      <c r="AY20" s="5"/>
      <c r="AZ20" s="4"/>
      <c r="BA20" s="5"/>
      <c r="BB20" s="5"/>
      <c r="BC20" s="5"/>
      <c r="BD20" s="5"/>
      <c r="BE20" s="5"/>
      <c r="BF20" s="4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6">
        <f t="shared" si="2"/>
        <v>80.333333333333329</v>
      </c>
      <c r="CQ20" s="10">
        <f t="shared" si="3"/>
        <v>80.333333333333329</v>
      </c>
      <c r="CR20" s="10" t="str">
        <f t="shared" si="3"/>
        <v/>
      </c>
      <c r="CS20" s="10" t="str">
        <f t="shared" si="3"/>
        <v/>
      </c>
      <c r="CT20" s="10">
        <f t="shared" si="3"/>
        <v>80.333333333333329</v>
      </c>
      <c r="CU20" s="10" t="str">
        <f t="shared" si="3"/>
        <v/>
      </c>
      <c r="CV20" s="21">
        <f t="shared" si="4"/>
        <v>88</v>
      </c>
      <c r="CW20" s="21">
        <f t="shared" si="5"/>
        <v>75</v>
      </c>
      <c r="CX20" s="22">
        <f t="shared" si="6"/>
        <v>78</v>
      </c>
      <c r="CY20" s="22" t="str">
        <f t="shared" si="7"/>
        <v/>
      </c>
      <c r="CZ20" s="22" t="str">
        <f t="shared" si="8"/>
        <v/>
      </c>
      <c r="DA20" s="23" t="str">
        <f t="shared" si="9"/>
        <v/>
      </c>
      <c r="DB20" s="23" t="str">
        <f t="shared" si="10"/>
        <v/>
      </c>
      <c r="DC20" s="23" t="str">
        <f t="shared" si="11"/>
        <v/>
      </c>
      <c r="DD20" s="23" t="str">
        <f t="shared" si="12"/>
        <v/>
      </c>
      <c r="DE20" s="23" t="str">
        <f t="shared" si="13"/>
        <v/>
      </c>
      <c r="DF20" s="23" t="str">
        <f t="shared" si="14"/>
        <v/>
      </c>
      <c r="DG20" s="23" t="str">
        <f t="shared" si="15"/>
        <v/>
      </c>
      <c r="DH20" s="23" t="str">
        <f t="shared" si="16"/>
        <v/>
      </c>
      <c r="DI20" s="23" t="str">
        <f t="shared" si="17"/>
        <v/>
      </c>
      <c r="DJ20" s="23" t="str">
        <f t="shared" si="18"/>
        <v/>
      </c>
      <c r="DK20" s="23" t="str">
        <f t="shared" si="19"/>
        <v>sejarah perjuangan sunan Maulana Malik Ibrahim, sunan ampel, dan sunan Giri</v>
      </c>
      <c r="DL20" s="23" t="str">
        <f t="shared" si="20"/>
        <v>sejarah perjuangan sunan Bonang, sunan Kalijaga, dan sunan Drajat</v>
      </c>
      <c r="DM20" s="31" t="str">
        <f>IF(DK20="","",LOOKUP(MAX($CV20:$DJ20),KKM!$C$11:$C$14,KKM!$E$11:$E$14)&amp;" "&amp;SKI!DK20&amp;"; "&amp;LOOKUP(MIN(SKI!CV20:DJ20),KKM!$C$11:$C$14,KKM!$E$11:$E$14)&amp;" "&amp;SKI!DL20)</f>
        <v>Memiliki kemampuan yang baik dalam  sejarah perjuangan sunan Maulana Malik Ibrahim, sunan ampel, dan sunan Giri; Memiliki kemampuan yang cukup baik dalam  sejarah perjuangan sunan Bonang, sunan Kalijaga, dan sunan Drajat</v>
      </c>
      <c r="DO20" s="9" t="str">
        <f t="shared" si="21"/>
        <v/>
      </c>
      <c r="DP20" s="9" t="str">
        <f t="shared" si="22"/>
        <v/>
      </c>
      <c r="DQ20" s="9" t="str">
        <f t="shared" si="23"/>
        <v/>
      </c>
      <c r="DR20" s="9">
        <f t="shared" si="24"/>
        <v>96</v>
      </c>
      <c r="DS20" s="9">
        <f t="shared" si="25"/>
        <v>75</v>
      </c>
      <c r="DT20" s="9">
        <f t="shared" si="26"/>
        <v>70</v>
      </c>
      <c r="DU20" s="9" t="str">
        <f t="shared" si="27"/>
        <v/>
      </c>
      <c r="DV20" s="9" t="str">
        <f t="shared" si="28"/>
        <v/>
      </c>
      <c r="DW20" s="9" t="str">
        <f t="shared" si="29"/>
        <v/>
      </c>
      <c r="DX20" s="9" t="str">
        <f t="shared" si="30"/>
        <v/>
      </c>
      <c r="DY20" s="9" t="str">
        <f t="shared" si="31"/>
        <v/>
      </c>
      <c r="DZ20" s="9" t="str">
        <f t="shared" si="32"/>
        <v/>
      </c>
      <c r="EA20" s="9" t="str">
        <f t="shared" si="33"/>
        <v/>
      </c>
      <c r="EB20" s="9" t="str">
        <f t="shared" si="34"/>
        <v/>
      </c>
      <c r="EC20" s="9" t="str">
        <f t="shared" si="35"/>
        <v/>
      </c>
      <c r="ED20" s="9" t="str">
        <f t="shared" si="36"/>
        <v>Menceritakan sejarah perjuangan sunan Maulana Malik Ibrahim, sunan ampel, dan sunan Giri</v>
      </c>
      <c r="EE20" s="9" t="str">
        <f t="shared" si="37"/>
        <v>Menceritakan sejarah perjuangan sunan Muria, sunan Kudus, dan sunan Gunung Jati</v>
      </c>
      <c r="EF20" s="31" t="str">
        <f>IFERROR(LOOKUP(MAX($DO20:$EC20),KKM!$C$11:$C$14,KKM!$F$11:$F$14),"")&amp;SKI!ED20&amp;"; "&amp;IFERROR(LOOKUP(MIN($DO20:$EC20),KKM!$C$11:$C$14,KKM!$F$11:$F$14),"")&amp;SKI!EE20</f>
        <v>Sangat terampil dalam Menceritakan sejarah perjuangan sunan Maulana Malik Ibrahim, sunan ampel, dan sunan Giri; Cukup terampil dalam Menceritakan sejarah perjuangan sunan Muria, sunan Kudus, dan sunan Gunung Jati</v>
      </c>
    </row>
    <row r="21" spans="1:136" ht="31.5" customHeight="1" x14ac:dyDescent="0.25">
      <c r="A21" s="2">
        <v>19</v>
      </c>
      <c r="B21" s="3" t="str">
        <f t="shared" ca="1" si="0"/>
        <v>NURAINI</v>
      </c>
      <c r="C21" s="3" t="str">
        <f t="shared" ca="1" si="0"/>
        <v>0071301693</v>
      </c>
      <c r="D21" s="4" t="s">
        <v>235</v>
      </c>
      <c r="E21" s="5">
        <v>93</v>
      </c>
      <c r="F21" s="5"/>
      <c r="G21" s="5"/>
      <c r="I21" s="5"/>
      <c r="J21" s="4" t="s">
        <v>236</v>
      </c>
      <c r="K21" s="5">
        <v>75</v>
      </c>
      <c r="L21" s="5"/>
      <c r="M21" s="5"/>
      <c r="N21" s="5"/>
      <c r="O21" s="5"/>
      <c r="P21" s="4" t="s">
        <v>237</v>
      </c>
      <c r="Q21" s="5">
        <v>76</v>
      </c>
      <c r="R21" s="5"/>
      <c r="S21" s="5"/>
      <c r="T21" s="5"/>
      <c r="U21" s="5"/>
      <c r="V21" s="4" t="s">
        <v>246</v>
      </c>
      <c r="W21" s="5"/>
      <c r="X21" s="5"/>
      <c r="Y21" s="5"/>
      <c r="Z21" s="5">
        <v>93</v>
      </c>
      <c r="AA21" s="5"/>
      <c r="AB21" s="4" t="s">
        <v>247</v>
      </c>
      <c r="AC21" s="5"/>
      <c r="AD21" s="5"/>
      <c r="AE21" s="5"/>
      <c r="AF21" s="5">
        <v>75</v>
      </c>
      <c r="AG21" s="5"/>
      <c r="AH21" s="4" t="s">
        <v>248</v>
      </c>
      <c r="AI21" s="5"/>
      <c r="AJ21" s="5"/>
      <c r="AK21" s="5"/>
      <c r="AL21" s="5">
        <v>72</v>
      </c>
      <c r="AM21" s="5"/>
      <c r="AN21" s="6"/>
      <c r="AO21" s="5"/>
      <c r="AP21" s="5"/>
      <c r="AQ21" s="5"/>
      <c r="AR21" s="5"/>
      <c r="AS21" s="5"/>
      <c r="AT21" s="4"/>
      <c r="AU21" s="5"/>
      <c r="AV21" s="5"/>
      <c r="AW21" s="5"/>
      <c r="AX21" s="5"/>
      <c r="AY21" s="5"/>
      <c r="AZ21" s="4"/>
      <c r="BA21" s="5"/>
      <c r="BB21" s="5"/>
      <c r="BC21" s="5"/>
      <c r="BD21" s="5"/>
      <c r="BE21" s="5"/>
      <c r="BF21" s="4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6">
        <f t="shared" si="2"/>
        <v>81.333333333333329</v>
      </c>
      <c r="CQ21" s="10">
        <f t="shared" si="3"/>
        <v>81.333333333333329</v>
      </c>
      <c r="CR21" s="10" t="str">
        <f t="shared" si="3"/>
        <v/>
      </c>
      <c r="CS21" s="10" t="str">
        <f t="shared" si="3"/>
        <v/>
      </c>
      <c r="CT21" s="10">
        <f t="shared" si="3"/>
        <v>80</v>
      </c>
      <c r="CU21" s="10" t="str">
        <f t="shared" si="3"/>
        <v/>
      </c>
      <c r="CV21" s="21">
        <f t="shared" si="4"/>
        <v>93</v>
      </c>
      <c r="CW21" s="21">
        <f t="shared" si="5"/>
        <v>75</v>
      </c>
      <c r="CX21" s="22">
        <f t="shared" si="6"/>
        <v>76</v>
      </c>
      <c r="CY21" s="22" t="str">
        <f t="shared" si="7"/>
        <v/>
      </c>
      <c r="CZ21" s="22" t="str">
        <f t="shared" si="8"/>
        <v/>
      </c>
      <c r="DA21" s="23" t="str">
        <f t="shared" si="9"/>
        <v/>
      </c>
      <c r="DB21" s="23" t="str">
        <f t="shared" si="10"/>
        <v/>
      </c>
      <c r="DC21" s="23" t="str">
        <f t="shared" si="11"/>
        <v/>
      </c>
      <c r="DD21" s="23" t="str">
        <f t="shared" si="12"/>
        <v/>
      </c>
      <c r="DE21" s="23" t="str">
        <f t="shared" si="13"/>
        <v/>
      </c>
      <c r="DF21" s="23" t="str">
        <f t="shared" si="14"/>
        <v/>
      </c>
      <c r="DG21" s="23" t="str">
        <f t="shared" si="15"/>
        <v/>
      </c>
      <c r="DH21" s="23" t="str">
        <f t="shared" si="16"/>
        <v/>
      </c>
      <c r="DI21" s="23" t="str">
        <f t="shared" si="17"/>
        <v/>
      </c>
      <c r="DJ21" s="23" t="str">
        <f t="shared" si="18"/>
        <v/>
      </c>
      <c r="DK21" s="23" t="str">
        <f t="shared" si="19"/>
        <v>sejarah perjuangan sunan Maulana Malik Ibrahim, sunan ampel, dan sunan Giri</v>
      </c>
      <c r="DL21" s="23" t="str">
        <f t="shared" si="20"/>
        <v>sejarah perjuangan sunan Bonang, sunan Kalijaga, dan sunan Drajat</v>
      </c>
      <c r="DM21" s="31" t="str">
        <f>IF(DK21="","",LOOKUP(MAX($CV21:$DJ21),KKM!$C$11:$C$14,KKM!$E$11:$E$14)&amp;" "&amp;SKI!DK21&amp;"; "&amp;LOOKUP(MIN(SKI!CV21:DJ21),KKM!$C$11:$C$14,KKM!$E$11:$E$14)&amp;" "&amp;SKI!DL21)</f>
        <v>Memiliki kemampuan yang sangat baik dalam  sejarah perjuangan sunan Maulana Malik Ibrahim, sunan ampel, dan sunan Giri; Memiliki kemampuan yang cukup baik dalam  sejarah perjuangan sunan Bonang, sunan Kalijaga, dan sunan Drajat</v>
      </c>
      <c r="DO21" s="9" t="str">
        <f t="shared" si="21"/>
        <v/>
      </c>
      <c r="DP21" s="9" t="str">
        <f t="shared" si="22"/>
        <v/>
      </c>
      <c r="DQ21" s="9" t="str">
        <f t="shared" si="23"/>
        <v/>
      </c>
      <c r="DR21" s="9">
        <f t="shared" si="24"/>
        <v>93</v>
      </c>
      <c r="DS21" s="9">
        <f t="shared" si="25"/>
        <v>75</v>
      </c>
      <c r="DT21" s="9">
        <f t="shared" si="26"/>
        <v>72</v>
      </c>
      <c r="DU21" s="9" t="str">
        <f t="shared" si="27"/>
        <v/>
      </c>
      <c r="DV21" s="9" t="str">
        <f t="shared" si="28"/>
        <v/>
      </c>
      <c r="DW21" s="9" t="str">
        <f t="shared" si="29"/>
        <v/>
      </c>
      <c r="DX21" s="9" t="str">
        <f t="shared" si="30"/>
        <v/>
      </c>
      <c r="DY21" s="9" t="str">
        <f t="shared" si="31"/>
        <v/>
      </c>
      <c r="DZ21" s="9" t="str">
        <f t="shared" si="32"/>
        <v/>
      </c>
      <c r="EA21" s="9" t="str">
        <f t="shared" si="33"/>
        <v/>
      </c>
      <c r="EB21" s="9" t="str">
        <f t="shared" si="34"/>
        <v/>
      </c>
      <c r="EC21" s="9" t="str">
        <f t="shared" si="35"/>
        <v/>
      </c>
      <c r="ED21" s="9" t="str">
        <f t="shared" si="36"/>
        <v>Menceritakan sejarah perjuangan sunan Maulana Malik Ibrahim, sunan ampel, dan sunan Giri</v>
      </c>
      <c r="EE21" s="9" t="str">
        <f t="shared" si="37"/>
        <v>Menceritakan sejarah perjuangan sunan Muria, sunan Kudus, dan sunan Gunung Jati</v>
      </c>
      <c r="EF21" s="31" t="str">
        <f>IFERROR(LOOKUP(MAX($DO21:$EC21),KKM!$C$11:$C$14,KKM!$F$11:$F$14),"")&amp;SKI!ED21&amp;"; "&amp;IFERROR(LOOKUP(MIN($DO21:$EC21),KKM!$C$11:$C$14,KKM!$F$11:$F$14),"")&amp;SKI!EE21</f>
        <v>Sangat terampil dalam Menceritakan sejarah perjuangan sunan Maulana Malik Ibrahim, sunan ampel, dan sunan Giri; Cukup terampil dalam Menceritakan sejarah perjuangan sunan Muria, sunan Kudus, dan sunan Gunung Jati</v>
      </c>
    </row>
    <row r="22" spans="1:136" ht="31.5" customHeight="1" x14ac:dyDescent="0.25">
      <c r="A22" s="2">
        <v>20</v>
      </c>
      <c r="B22" s="3" t="str">
        <f t="shared" ca="1" si="0"/>
        <v>NURUL KAMILA</v>
      </c>
      <c r="C22" s="3" t="str">
        <f t="shared" ca="1" si="0"/>
        <v>0086950510</v>
      </c>
      <c r="D22" s="4" t="s">
        <v>235</v>
      </c>
      <c r="E22" s="5">
        <v>94</v>
      </c>
      <c r="F22" s="5"/>
      <c r="G22" s="5"/>
      <c r="I22" s="5"/>
      <c r="J22" s="4" t="s">
        <v>236</v>
      </c>
      <c r="K22" s="5">
        <v>80</v>
      </c>
      <c r="L22" s="5"/>
      <c r="M22" s="5"/>
      <c r="N22" s="5"/>
      <c r="O22" s="5"/>
      <c r="P22" s="4" t="s">
        <v>237</v>
      </c>
      <c r="Q22" s="5">
        <v>76</v>
      </c>
      <c r="R22" s="5"/>
      <c r="S22" s="5"/>
      <c r="T22" s="5"/>
      <c r="U22" s="5"/>
      <c r="V22" s="4" t="s">
        <v>246</v>
      </c>
      <c r="W22" s="5"/>
      <c r="X22" s="5"/>
      <c r="Y22" s="5"/>
      <c r="Z22" s="5">
        <v>94</v>
      </c>
      <c r="AA22" s="5"/>
      <c r="AB22" s="4" t="s">
        <v>247</v>
      </c>
      <c r="AC22" s="5"/>
      <c r="AD22" s="5"/>
      <c r="AE22" s="5"/>
      <c r="AF22" s="5">
        <v>78</v>
      </c>
      <c r="AG22" s="5"/>
      <c r="AH22" s="4" t="s">
        <v>248</v>
      </c>
      <c r="AI22" s="5"/>
      <c r="AJ22" s="5"/>
      <c r="AK22" s="5"/>
      <c r="AL22" s="5">
        <v>76</v>
      </c>
      <c r="AM22" s="5"/>
      <c r="AN22" s="6"/>
      <c r="AO22" s="5"/>
      <c r="AP22" s="5"/>
      <c r="AQ22" s="5"/>
      <c r="AR22" s="5"/>
      <c r="AS22" s="5"/>
      <c r="AT22" s="4"/>
      <c r="AU22" s="5"/>
      <c r="AV22" s="5"/>
      <c r="AW22" s="5"/>
      <c r="AX22" s="5"/>
      <c r="AY22" s="5"/>
      <c r="AZ22" s="4"/>
      <c r="BA22" s="5"/>
      <c r="BB22" s="5"/>
      <c r="BC22" s="5"/>
      <c r="BD22" s="5"/>
      <c r="BE22" s="5"/>
      <c r="BF22" s="4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6">
        <f t="shared" si="2"/>
        <v>83.333333333333329</v>
      </c>
      <c r="CQ22" s="10">
        <f t="shared" si="3"/>
        <v>83.333333333333329</v>
      </c>
      <c r="CR22" s="10" t="str">
        <f t="shared" si="3"/>
        <v/>
      </c>
      <c r="CS22" s="10" t="str">
        <f t="shared" si="3"/>
        <v/>
      </c>
      <c r="CT22" s="10">
        <f t="shared" si="3"/>
        <v>82.666666666666671</v>
      </c>
      <c r="CU22" s="10" t="str">
        <f t="shared" si="3"/>
        <v/>
      </c>
      <c r="CV22" s="21">
        <f t="shared" si="4"/>
        <v>94</v>
      </c>
      <c r="CW22" s="21">
        <f t="shared" si="5"/>
        <v>80</v>
      </c>
      <c r="CX22" s="22">
        <f t="shared" si="6"/>
        <v>76</v>
      </c>
      <c r="CY22" s="22" t="str">
        <f t="shared" si="7"/>
        <v/>
      </c>
      <c r="CZ22" s="22" t="str">
        <f t="shared" si="8"/>
        <v/>
      </c>
      <c r="DA22" s="23" t="str">
        <f t="shared" si="9"/>
        <v/>
      </c>
      <c r="DB22" s="23" t="str">
        <f t="shared" si="10"/>
        <v/>
      </c>
      <c r="DC22" s="23" t="str">
        <f t="shared" si="11"/>
        <v/>
      </c>
      <c r="DD22" s="23" t="str">
        <f t="shared" si="12"/>
        <v/>
      </c>
      <c r="DE22" s="23" t="str">
        <f t="shared" si="13"/>
        <v/>
      </c>
      <c r="DF22" s="23" t="str">
        <f t="shared" si="14"/>
        <v/>
      </c>
      <c r="DG22" s="23" t="str">
        <f t="shared" si="15"/>
        <v/>
      </c>
      <c r="DH22" s="23" t="str">
        <f t="shared" si="16"/>
        <v/>
      </c>
      <c r="DI22" s="23" t="str">
        <f t="shared" si="17"/>
        <v/>
      </c>
      <c r="DJ22" s="23" t="str">
        <f t="shared" si="18"/>
        <v/>
      </c>
      <c r="DK22" s="23" t="str">
        <f t="shared" si="19"/>
        <v>sejarah perjuangan sunan Maulana Malik Ibrahim, sunan ampel, dan sunan Giri</v>
      </c>
      <c r="DL22" s="23" t="str">
        <f t="shared" si="20"/>
        <v>sejarah perjuangan sunan Muria, sunan Kudus, dan sunan Gunung Jati</v>
      </c>
      <c r="DM22" s="31" t="str">
        <f>IF(DK22="","",LOOKUP(MAX($CV22:$DJ22),KKM!$C$11:$C$14,KKM!$E$11:$E$14)&amp;" "&amp;SKI!DK22&amp;"; "&amp;LOOKUP(MIN(SKI!CV22:DJ22),KKM!$C$11:$C$14,KKM!$E$11:$E$14)&amp;" "&amp;SKI!DL22)</f>
        <v>Memiliki kemampuan yang sangat baik dalam  sejarah perjuangan sunan Maulana Malik Ibrahim, sunan ampel, dan sunan Giri; Memiliki kemampuan yang cukup baik dalam  sejarah perjuangan sunan Muria, sunan Kudus, dan sunan Gunung Jati</v>
      </c>
      <c r="DO22" s="9" t="str">
        <f t="shared" si="21"/>
        <v/>
      </c>
      <c r="DP22" s="9" t="str">
        <f t="shared" si="22"/>
        <v/>
      </c>
      <c r="DQ22" s="9" t="str">
        <f t="shared" si="23"/>
        <v/>
      </c>
      <c r="DR22" s="9">
        <f t="shared" si="24"/>
        <v>94</v>
      </c>
      <c r="DS22" s="9">
        <f t="shared" si="25"/>
        <v>78</v>
      </c>
      <c r="DT22" s="9">
        <f t="shared" si="26"/>
        <v>76</v>
      </c>
      <c r="DU22" s="9" t="str">
        <f t="shared" si="27"/>
        <v/>
      </c>
      <c r="DV22" s="9" t="str">
        <f t="shared" si="28"/>
        <v/>
      </c>
      <c r="DW22" s="9" t="str">
        <f t="shared" si="29"/>
        <v/>
      </c>
      <c r="DX22" s="9" t="str">
        <f t="shared" si="30"/>
        <v/>
      </c>
      <c r="DY22" s="9" t="str">
        <f t="shared" si="31"/>
        <v/>
      </c>
      <c r="DZ22" s="9" t="str">
        <f t="shared" si="32"/>
        <v/>
      </c>
      <c r="EA22" s="9" t="str">
        <f t="shared" si="33"/>
        <v/>
      </c>
      <c r="EB22" s="9" t="str">
        <f t="shared" si="34"/>
        <v/>
      </c>
      <c r="EC22" s="9" t="str">
        <f t="shared" si="35"/>
        <v/>
      </c>
      <c r="ED22" s="9" t="str">
        <f t="shared" si="36"/>
        <v>Menceritakan sejarah perjuangan sunan Maulana Malik Ibrahim, sunan ampel, dan sunan Giri</v>
      </c>
      <c r="EE22" s="9" t="str">
        <f t="shared" si="37"/>
        <v>Menceritakan sejarah perjuangan sunan Muria, sunan Kudus, dan sunan Gunung Jati</v>
      </c>
      <c r="EF22" s="31" t="str">
        <f>IFERROR(LOOKUP(MAX($DO22:$EC22),KKM!$C$11:$C$14,KKM!$F$11:$F$14),"")&amp;SKI!ED22&amp;"; "&amp;IFERROR(LOOKUP(MIN($DO22:$EC22),KKM!$C$11:$C$14,KKM!$F$11:$F$14),"")&amp;SKI!EE22</f>
        <v>Sangat terampil dalam Menceritakan sejarah perjuangan sunan Maulana Malik Ibrahim, sunan ampel, dan sunan Giri; Cukup terampil dalam Menceritakan sejarah perjuangan sunan Muria, sunan Kudus, dan sunan Gunung Jati</v>
      </c>
    </row>
    <row r="23" spans="1:136" ht="47.25" customHeight="1" x14ac:dyDescent="0.25">
      <c r="A23" s="2">
        <v>21</v>
      </c>
      <c r="B23" s="3" t="str">
        <f t="shared" ca="1" si="0"/>
        <v>NURUL NATASYA</v>
      </c>
      <c r="C23" s="3" t="str">
        <f t="shared" ca="1" si="0"/>
        <v>0093001597</v>
      </c>
      <c r="D23" s="4" t="s">
        <v>235</v>
      </c>
      <c r="E23" s="5">
        <v>84</v>
      </c>
      <c r="F23" s="5"/>
      <c r="G23" s="5"/>
      <c r="I23" s="5"/>
      <c r="J23" s="4" t="s">
        <v>236</v>
      </c>
      <c r="K23" s="5">
        <v>80</v>
      </c>
      <c r="L23" s="5"/>
      <c r="M23" s="5"/>
      <c r="N23" s="5"/>
      <c r="O23" s="5"/>
      <c r="P23" s="4" t="s">
        <v>237</v>
      </c>
      <c r="Q23" s="5">
        <v>75</v>
      </c>
      <c r="R23" s="5"/>
      <c r="S23" s="5"/>
      <c r="T23" s="5"/>
      <c r="U23" s="5"/>
      <c r="V23" s="4" t="s">
        <v>246</v>
      </c>
      <c r="W23" s="5"/>
      <c r="X23" s="5"/>
      <c r="Y23" s="5"/>
      <c r="Z23" s="5">
        <v>73</v>
      </c>
      <c r="AA23" s="5"/>
      <c r="AB23" s="4" t="s">
        <v>247</v>
      </c>
      <c r="AC23" s="5"/>
      <c r="AD23" s="5"/>
      <c r="AE23" s="5"/>
      <c r="AF23" s="5">
        <v>72</v>
      </c>
      <c r="AG23" s="5"/>
      <c r="AH23" s="4" t="s">
        <v>248</v>
      </c>
      <c r="AI23" s="5"/>
      <c r="AJ23" s="5"/>
      <c r="AK23" s="5"/>
      <c r="AL23" s="5">
        <v>78</v>
      </c>
      <c r="AM23" s="5"/>
      <c r="AN23" s="6"/>
      <c r="AO23" s="5"/>
      <c r="AP23" s="5"/>
      <c r="AQ23" s="5"/>
      <c r="AR23" s="5"/>
      <c r="AS23" s="5"/>
      <c r="AT23" s="4"/>
      <c r="AU23" s="5"/>
      <c r="AV23" s="5"/>
      <c r="AW23" s="5"/>
      <c r="AX23" s="5"/>
      <c r="AY23" s="5"/>
      <c r="AZ23" s="4"/>
      <c r="BA23" s="5"/>
      <c r="BB23" s="5"/>
      <c r="BC23" s="5"/>
      <c r="BD23" s="5"/>
      <c r="BE23" s="5"/>
      <c r="BF23" s="4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6">
        <f t="shared" si="2"/>
        <v>79.666666666666671</v>
      </c>
      <c r="CQ23" s="10">
        <f t="shared" si="3"/>
        <v>79.666666666666671</v>
      </c>
      <c r="CR23" s="10" t="str">
        <f t="shared" si="3"/>
        <v/>
      </c>
      <c r="CS23" s="10" t="str">
        <f t="shared" si="3"/>
        <v/>
      </c>
      <c r="CT23" s="10">
        <f t="shared" si="3"/>
        <v>74.333333333333329</v>
      </c>
      <c r="CU23" s="10" t="str">
        <f t="shared" si="3"/>
        <v/>
      </c>
      <c r="CV23" s="21">
        <f t="shared" si="4"/>
        <v>84</v>
      </c>
      <c r="CW23" s="21">
        <f t="shared" si="5"/>
        <v>80</v>
      </c>
      <c r="CX23" s="22">
        <f t="shared" si="6"/>
        <v>75</v>
      </c>
      <c r="CY23" s="22" t="str">
        <f t="shared" si="7"/>
        <v/>
      </c>
      <c r="CZ23" s="22" t="str">
        <f t="shared" si="8"/>
        <v/>
      </c>
      <c r="DA23" s="23" t="str">
        <f t="shared" si="9"/>
        <v/>
      </c>
      <c r="DB23" s="23" t="str">
        <f t="shared" si="10"/>
        <v/>
      </c>
      <c r="DC23" s="23" t="str">
        <f t="shared" si="11"/>
        <v/>
      </c>
      <c r="DD23" s="23" t="str">
        <f t="shared" si="12"/>
        <v/>
      </c>
      <c r="DE23" s="23" t="str">
        <f t="shared" si="13"/>
        <v/>
      </c>
      <c r="DF23" s="23" t="str">
        <f t="shared" si="14"/>
        <v/>
      </c>
      <c r="DG23" s="23" t="str">
        <f t="shared" si="15"/>
        <v/>
      </c>
      <c r="DH23" s="23" t="str">
        <f t="shared" si="16"/>
        <v/>
      </c>
      <c r="DI23" s="23" t="str">
        <f t="shared" si="17"/>
        <v/>
      </c>
      <c r="DJ23" s="23" t="str">
        <f t="shared" si="18"/>
        <v/>
      </c>
      <c r="DK23" s="23" t="str">
        <f t="shared" si="19"/>
        <v>sejarah perjuangan sunan Maulana Malik Ibrahim, sunan ampel, dan sunan Giri</v>
      </c>
      <c r="DL23" s="23" t="str">
        <f t="shared" si="20"/>
        <v>sejarah perjuangan sunan Muria, sunan Kudus, dan sunan Gunung Jati</v>
      </c>
      <c r="DM23" s="31" t="str">
        <f>IF(DK23="","",LOOKUP(MAX($CV23:$DJ23),KKM!$C$11:$C$14,KKM!$E$11:$E$14)&amp;" "&amp;SKI!DK23&amp;"; "&amp;LOOKUP(MIN(SKI!CV23:DJ23),KKM!$C$11:$C$14,KKM!$E$11:$E$14)&amp;" "&amp;SKI!DL23)</f>
        <v>Memiliki kemampuan yang baik dalam  sejarah perjuangan sunan Maulana Malik Ibrahim, sunan ampel, dan sunan Giri; Memiliki kemampuan yang cukup baik dalam  sejarah perjuangan sunan Muria, sunan Kudus, dan sunan Gunung Jati</v>
      </c>
      <c r="DO23" s="9" t="str">
        <f t="shared" si="21"/>
        <v/>
      </c>
      <c r="DP23" s="9" t="str">
        <f t="shared" si="22"/>
        <v/>
      </c>
      <c r="DQ23" s="9" t="str">
        <f t="shared" si="23"/>
        <v/>
      </c>
      <c r="DR23" s="9">
        <f t="shared" si="24"/>
        <v>73</v>
      </c>
      <c r="DS23" s="9">
        <f t="shared" si="25"/>
        <v>72</v>
      </c>
      <c r="DT23" s="9">
        <f t="shared" si="26"/>
        <v>78</v>
      </c>
      <c r="DU23" s="9" t="str">
        <f t="shared" si="27"/>
        <v/>
      </c>
      <c r="DV23" s="9" t="str">
        <f t="shared" si="28"/>
        <v/>
      </c>
      <c r="DW23" s="9" t="str">
        <f t="shared" si="29"/>
        <v/>
      </c>
      <c r="DX23" s="9" t="str">
        <f t="shared" si="30"/>
        <v/>
      </c>
      <c r="DY23" s="9" t="str">
        <f t="shared" si="31"/>
        <v/>
      </c>
      <c r="DZ23" s="9" t="str">
        <f t="shared" si="32"/>
        <v/>
      </c>
      <c r="EA23" s="9" t="str">
        <f t="shared" si="33"/>
        <v/>
      </c>
      <c r="EB23" s="9" t="str">
        <f t="shared" si="34"/>
        <v/>
      </c>
      <c r="EC23" s="9" t="str">
        <f t="shared" si="35"/>
        <v/>
      </c>
      <c r="ED23" s="9" t="str">
        <f t="shared" si="36"/>
        <v>Menceritakan sejarah perjuangan sunan Muria, sunan Kudus, dan sunan Gunung Jati</v>
      </c>
      <c r="EE23" s="9" t="str">
        <f t="shared" si="37"/>
        <v>Menceritakan sejarah perjuangan sunan Bonang, sunan Kalijaga, dan sunan Drajat</v>
      </c>
      <c r="EF23" s="31" t="str">
        <f>IFERROR(LOOKUP(MAX($DO23:$EC23),KKM!$C$11:$C$14,KKM!$F$11:$F$14),"")&amp;SKI!ED23&amp;"; "&amp;IFERROR(LOOKUP(MIN($DO23:$EC23),KKM!$C$11:$C$14,KKM!$F$11:$F$14),"")&amp;SKI!EE23</f>
        <v>Cukup terampil dalam Menceritakan sejarah perjuangan sunan Muria, sunan Kudus, dan sunan Gunung Jati; Cukup terampil dalam Menceritakan sejarah perjuangan sunan Bonang, sunan Kalijaga, dan sunan Drajat</v>
      </c>
    </row>
    <row r="24" spans="1:136" ht="31.5" customHeight="1" x14ac:dyDescent="0.25">
      <c r="A24" s="2">
        <v>22</v>
      </c>
      <c r="B24" s="3" t="str">
        <f t="shared" ca="1" si="0"/>
        <v>RONI ANDIKA</v>
      </c>
      <c r="C24" s="3" t="str">
        <f t="shared" ca="1" si="0"/>
        <v>0083565802</v>
      </c>
      <c r="D24" s="4" t="s">
        <v>235</v>
      </c>
      <c r="E24" s="5">
        <v>79</v>
      </c>
      <c r="F24" s="5"/>
      <c r="G24" s="5"/>
      <c r="I24" s="5"/>
      <c r="J24" s="4" t="s">
        <v>236</v>
      </c>
      <c r="K24" s="5">
        <v>80</v>
      </c>
      <c r="L24" s="5"/>
      <c r="M24" s="5"/>
      <c r="N24" s="5"/>
      <c r="O24" s="5"/>
      <c r="P24" s="4" t="s">
        <v>237</v>
      </c>
      <c r="Q24" s="5">
        <v>76</v>
      </c>
      <c r="R24" s="5"/>
      <c r="S24" s="5"/>
      <c r="T24" s="5"/>
      <c r="U24" s="5"/>
      <c r="V24" s="4" t="s">
        <v>246</v>
      </c>
      <c r="W24" s="5"/>
      <c r="X24" s="5"/>
      <c r="Y24" s="5"/>
      <c r="Z24" s="5">
        <v>91</v>
      </c>
      <c r="AA24" s="5"/>
      <c r="AB24" s="4" t="s">
        <v>247</v>
      </c>
      <c r="AC24" s="5"/>
      <c r="AD24" s="5"/>
      <c r="AE24" s="5"/>
      <c r="AF24" s="5">
        <v>76</v>
      </c>
      <c r="AG24" s="5"/>
      <c r="AH24" s="4" t="s">
        <v>248</v>
      </c>
      <c r="AI24" s="5"/>
      <c r="AJ24" s="5"/>
      <c r="AK24" s="5"/>
      <c r="AL24" s="5">
        <v>75</v>
      </c>
      <c r="AM24" s="5"/>
      <c r="AN24" s="6"/>
      <c r="AO24" s="5"/>
      <c r="AP24" s="5"/>
      <c r="AQ24" s="5"/>
      <c r="AR24" s="5"/>
      <c r="AS24" s="5"/>
      <c r="AT24" s="4"/>
      <c r="AU24" s="5"/>
      <c r="AV24" s="5"/>
      <c r="AW24" s="5"/>
      <c r="AX24" s="5"/>
      <c r="AY24" s="5"/>
      <c r="AZ24" s="4"/>
      <c r="BA24" s="5"/>
      <c r="BB24" s="5"/>
      <c r="BC24" s="5"/>
      <c r="BD24" s="5"/>
      <c r="BE24" s="5"/>
      <c r="BF24" s="4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6">
        <f t="shared" si="2"/>
        <v>78.333333333333329</v>
      </c>
      <c r="CQ24" s="10">
        <f t="shared" si="3"/>
        <v>78.333333333333329</v>
      </c>
      <c r="CR24" s="10" t="str">
        <f t="shared" si="3"/>
        <v/>
      </c>
      <c r="CS24" s="10" t="str">
        <f t="shared" si="3"/>
        <v/>
      </c>
      <c r="CT24" s="10">
        <f t="shared" si="3"/>
        <v>80.666666666666671</v>
      </c>
      <c r="CU24" s="10" t="str">
        <f t="shared" si="3"/>
        <v/>
      </c>
      <c r="CV24" s="21">
        <f t="shared" si="4"/>
        <v>79</v>
      </c>
      <c r="CW24" s="21">
        <f t="shared" si="5"/>
        <v>80</v>
      </c>
      <c r="CX24" s="22">
        <f t="shared" si="6"/>
        <v>76</v>
      </c>
      <c r="CY24" s="22" t="str">
        <f t="shared" si="7"/>
        <v/>
      </c>
      <c r="CZ24" s="22" t="str">
        <f t="shared" si="8"/>
        <v/>
      </c>
      <c r="DA24" s="23" t="str">
        <f t="shared" si="9"/>
        <v/>
      </c>
      <c r="DB24" s="23" t="str">
        <f t="shared" si="10"/>
        <v/>
      </c>
      <c r="DC24" s="23" t="str">
        <f t="shared" si="11"/>
        <v/>
      </c>
      <c r="DD24" s="23" t="str">
        <f t="shared" si="12"/>
        <v/>
      </c>
      <c r="DE24" s="23" t="str">
        <f t="shared" si="13"/>
        <v/>
      </c>
      <c r="DF24" s="23" t="str">
        <f t="shared" si="14"/>
        <v/>
      </c>
      <c r="DG24" s="23" t="str">
        <f t="shared" si="15"/>
        <v/>
      </c>
      <c r="DH24" s="23" t="str">
        <f t="shared" si="16"/>
        <v/>
      </c>
      <c r="DI24" s="23" t="str">
        <f t="shared" si="17"/>
        <v/>
      </c>
      <c r="DJ24" s="23" t="str">
        <f t="shared" si="18"/>
        <v/>
      </c>
      <c r="DK24" s="23" t="str">
        <f t="shared" si="19"/>
        <v>sejarah perjuangan sunan Bonang, sunan Kalijaga, dan sunan Drajat</v>
      </c>
      <c r="DL24" s="23" t="str">
        <f t="shared" si="20"/>
        <v>sejarah perjuangan sunan Muria, sunan Kudus, dan sunan Gunung Jati</v>
      </c>
      <c r="DM24" s="31" t="str">
        <f>IF(DK24="","",LOOKUP(MAX($CV24:$DJ24),KKM!$C$11:$C$14,KKM!$E$11:$E$14)&amp;" "&amp;SKI!DK24&amp;"; "&amp;LOOKUP(MIN(SKI!CV24:DJ24),KKM!$C$11:$C$14,KKM!$E$11:$E$14)&amp;" "&amp;SKI!DL24)</f>
        <v>Memiliki kemampuan yang baik dalam  sejarah perjuangan sunan Bonang, sunan Kalijaga, dan sunan Drajat; Memiliki kemampuan yang cukup baik dalam  sejarah perjuangan sunan Muria, sunan Kudus, dan sunan Gunung Jati</v>
      </c>
      <c r="DO24" s="9" t="str">
        <f t="shared" si="21"/>
        <v/>
      </c>
      <c r="DP24" s="9" t="str">
        <f t="shared" si="22"/>
        <v/>
      </c>
      <c r="DQ24" s="9" t="str">
        <f t="shared" si="23"/>
        <v/>
      </c>
      <c r="DR24" s="9">
        <f t="shared" si="24"/>
        <v>91</v>
      </c>
      <c r="DS24" s="9">
        <f t="shared" si="25"/>
        <v>76</v>
      </c>
      <c r="DT24" s="9">
        <f t="shared" si="26"/>
        <v>75</v>
      </c>
      <c r="DU24" s="9" t="str">
        <f t="shared" si="27"/>
        <v/>
      </c>
      <c r="DV24" s="9" t="str">
        <f t="shared" si="28"/>
        <v/>
      </c>
      <c r="DW24" s="9" t="str">
        <f t="shared" si="29"/>
        <v/>
      </c>
      <c r="DX24" s="9" t="str">
        <f t="shared" si="30"/>
        <v/>
      </c>
      <c r="DY24" s="9" t="str">
        <f t="shared" si="31"/>
        <v/>
      </c>
      <c r="DZ24" s="9" t="str">
        <f t="shared" si="32"/>
        <v/>
      </c>
      <c r="EA24" s="9" t="str">
        <f t="shared" si="33"/>
        <v/>
      </c>
      <c r="EB24" s="9" t="str">
        <f t="shared" si="34"/>
        <v/>
      </c>
      <c r="EC24" s="9" t="str">
        <f t="shared" si="35"/>
        <v/>
      </c>
      <c r="ED24" s="9" t="str">
        <f t="shared" si="36"/>
        <v>Menceritakan sejarah perjuangan sunan Maulana Malik Ibrahim, sunan ampel, dan sunan Giri</v>
      </c>
      <c r="EE24" s="9" t="str">
        <f t="shared" si="37"/>
        <v>Menceritakan sejarah perjuangan sunan Muria, sunan Kudus, dan sunan Gunung Jati</v>
      </c>
      <c r="EF24" s="31" t="str">
        <f>IFERROR(LOOKUP(MAX($DO24:$EC24),KKM!$C$11:$C$14,KKM!$F$11:$F$14),"")&amp;SKI!ED24&amp;"; "&amp;IFERROR(LOOKUP(MIN($DO24:$EC24),KKM!$C$11:$C$14,KKM!$F$11:$F$14),"")&amp;SKI!EE24</f>
        <v>Sangat terampil dalam Menceritakan sejarah perjuangan sunan Maulana Malik Ibrahim, sunan ampel, dan sunan Giri; Cukup terampil dalam Menceritakan sejarah perjuangan sunan Muria, sunan Kudus, dan sunan Gunung Jati</v>
      </c>
    </row>
    <row r="25" spans="1:136" ht="47.25" customHeight="1" x14ac:dyDescent="0.25">
      <c r="A25" s="2">
        <v>23</v>
      </c>
      <c r="B25" s="3" t="str">
        <f t="shared" ca="1" si="0"/>
        <v>SAIDUL SYA'BAN</v>
      </c>
      <c r="C25" s="3" t="str">
        <f t="shared" ca="1" si="0"/>
        <v>0074839126</v>
      </c>
      <c r="D25" s="4" t="s">
        <v>235</v>
      </c>
      <c r="E25" s="5">
        <v>80</v>
      </c>
      <c r="F25" s="5"/>
      <c r="G25" s="5"/>
      <c r="I25" s="5"/>
      <c r="J25" s="4" t="s">
        <v>236</v>
      </c>
      <c r="K25" s="5">
        <v>87</v>
      </c>
      <c r="L25" s="5"/>
      <c r="M25" s="5"/>
      <c r="N25" s="5"/>
      <c r="O25" s="5"/>
      <c r="P25" s="4" t="s">
        <v>237</v>
      </c>
      <c r="Q25" s="5">
        <v>78</v>
      </c>
      <c r="R25" s="5"/>
      <c r="S25" s="5"/>
      <c r="T25" s="5"/>
      <c r="U25" s="5"/>
      <c r="V25" s="4" t="s">
        <v>246</v>
      </c>
      <c r="W25" s="5"/>
      <c r="X25" s="5"/>
      <c r="Y25" s="5"/>
      <c r="Z25" s="5">
        <v>91</v>
      </c>
      <c r="AA25" s="5"/>
      <c r="AB25" s="4" t="s">
        <v>247</v>
      </c>
      <c r="AC25" s="5"/>
      <c r="AD25" s="5"/>
      <c r="AE25" s="5"/>
      <c r="AF25" s="5">
        <v>72</v>
      </c>
      <c r="AG25" s="5"/>
      <c r="AH25" s="4" t="s">
        <v>248</v>
      </c>
      <c r="AI25" s="5"/>
      <c r="AJ25" s="5"/>
      <c r="AK25" s="5"/>
      <c r="AL25" s="5">
        <v>75</v>
      </c>
      <c r="AM25" s="5"/>
      <c r="AN25" s="6"/>
      <c r="AO25" s="5"/>
      <c r="AP25" s="5"/>
      <c r="AQ25" s="5"/>
      <c r="AR25" s="5"/>
      <c r="AS25" s="5"/>
      <c r="AT25" s="4"/>
      <c r="AU25" s="5"/>
      <c r="AV25" s="5"/>
      <c r="AW25" s="5"/>
      <c r="AX25" s="5"/>
      <c r="AY25" s="5"/>
      <c r="AZ25" s="4"/>
      <c r="BA25" s="5"/>
      <c r="BB25" s="5"/>
      <c r="BC25" s="5"/>
      <c r="BD25" s="5"/>
      <c r="BE25" s="5"/>
      <c r="BF25" s="4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6">
        <f t="shared" si="2"/>
        <v>81.666666666666671</v>
      </c>
      <c r="CQ25" s="10">
        <f t="shared" si="3"/>
        <v>81.666666666666671</v>
      </c>
      <c r="CR25" s="10" t="str">
        <f t="shared" si="3"/>
        <v/>
      </c>
      <c r="CS25" s="10" t="str">
        <f t="shared" si="3"/>
        <v/>
      </c>
      <c r="CT25" s="10">
        <f t="shared" si="3"/>
        <v>79.333333333333329</v>
      </c>
      <c r="CU25" s="10" t="str">
        <f t="shared" si="3"/>
        <v/>
      </c>
      <c r="CV25" s="21">
        <f t="shared" si="4"/>
        <v>80</v>
      </c>
      <c r="CW25" s="21">
        <f t="shared" si="5"/>
        <v>87</v>
      </c>
      <c r="CX25" s="22">
        <f t="shared" si="6"/>
        <v>78</v>
      </c>
      <c r="CY25" s="22" t="str">
        <f t="shared" si="7"/>
        <v/>
      </c>
      <c r="CZ25" s="22" t="str">
        <f t="shared" si="8"/>
        <v/>
      </c>
      <c r="DA25" s="23" t="str">
        <f t="shared" si="9"/>
        <v/>
      </c>
      <c r="DB25" s="23" t="str">
        <f t="shared" si="10"/>
        <v/>
      </c>
      <c r="DC25" s="23" t="str">
        <f t="shared" si="11"/>
        <v/>
      </c>
      <c r="DD25" s="23" t="str">
        <f t="shared" si="12"/>
        <v/>
      </c>
      <c r="DE25" s="23" t="str">
        <f t="shared" si="13"/>
        <v/>
      </c>
      <c r="DF25" s="23" t="str">
        <f t="shared" si="14"/>
        <v/>
      </c>
      <c r="DG25" s="23" t="str">
        <f t="shared" si="15"/>
        <v/>
      </c>
      <c r="DH25" s="23" t="str">
        <f t="shared" si="16"/>
        <v/>
      </c>
      <c r="DI25" s="23" t="str">
        <f t="shared" si="17"/>
        <v/>
      </c>
      <c r="DJ25" s="23" t="str">
        <f t="shared" si="18"/>
        <v/>
      </c>
      <c r="DK25" s="23" t="str">
        <f t="shared" si="19"/>
        <v>sejarah perjuangan sunan Bonang, sunan Kalijaga, dan sunan Drajat</v>
      </c>
      <c r="DL25" s="23" t="str">
        <f t="shared" si="20"/>
        <v>sejarah perjuangan sunan Muria, sunan Kudus, dan sunan Gunung Jati</v>
      </c>
      <c r="DM25" s="31" t="str">
        <f>IF(DK25="","",LOOKUP(MAX($CV25:$DJ25),KKM!$C$11:$C$14,KKM!$E$11:$E$14)&amp;" "&amp;SKI!DK25&amp;"; "&amp;LOOKUP(MIN(SKI!CV25:DJ25),KKM!$C$11:$C$14,KKM!$E$11:$E$14)&amp;" "&amp;SKI!DL25)</f>
        <v>Memiliki kemampuan yang baik dalam  sejarah perjuangan sunan Bonang, sunan Kalijaga, dan sunan Drajat; Memiliki kemampuan yang cukup baik dalam  sejarah perjuangan sunan Muria, sunan Kudus, dan sunan Gunung Jati</v>
      </c>
      <c r="DO25" s="9" t="str">
        <f t="shared" si="21"/>
        <v/>
      </c>
      <c r="DP25" s="9" t="str">
        <f t="shared" si="22"/>
        <v/>
      </c>
      <c r="DQ25" s="9" t="str">
        <f t="shared" si="23"/>
        <v/>
      </c>
      <c r="DR25" s="9">
        <f t="shared" si="24"/>
        <v>91</v>
      </c>
      <c r="DS25" s="9">
        <f t="shared" si="25"/>
        <v>72</v>
      </c>
      <c r="DT25" s="9">
        <f t="shared" si="26"/>
        <v>75</v>
      </c>
      <c r="DU25" s="9" t="str">
        <f t="shared" si="27"/>
        <v/>
      </c>
      <c r="DV25" s="9" t="str">
        <f t="shared" si="28"/>
        <v/>
      </c>
      <c r="DW25" s="9" t="str">
        <f t="shared" si="29"/>
        <v/>
      </c>
      <c r="DX25" s="9" t="str">
        <f t="shared" si="30"/>
        <v/>
      </c>
      <c r="DY25" s="9" t="str">
        <f t="shared" si="31"/>
        <v/>
      </c>
      <c r="DZ25" s="9" t="str">
        <f t="shared" si="32"/>
        <v/>
      </c>
      <c r="EA25" s="9" t="str">
        <f t="shared" si="33"/>
        <v/>
      </c>
      <c r="EB25" s="9" t="str">
        <f t="shared" si="34"/>
        <v/>
      </c>
      <c r="EC25" s="9" t="str">
        <f t="shared" si="35"/>
        <v/>
      </c>
      <c r="ED25" s="9" t="str">
        <f t="shared" si="36"/>
        <v>Menceritakan sejarah perjuangan sunan Maulana Malik Ibrahim, sunan ampel, dan sunan Giri</v>
      </c>
      <c r="EE25" s="9" t="str">
        <f t="shared" si="37"/>
        <v>Menceritakan sejarah perjuangan sunan Bonang, sunan Kalijaga, dan sunan Drajat</v>
      </c>
      <c r="EF25" s="31" t="str">
        <f>IFERROR(LOOKUP(MAX($DO25:$EC25),KKM!$C$11:$C$14,KKM!$F$11:$F$14),"")&amp;SKI!ED25&amp;"; "&amp;IFERROR(LOOKUP(MIN($DO25:$EC25),KKM!$C$11:$C$14,KKM!$F$11:$F$14),"")&amp;SKI!EE25</f>
        <v>Sangat terampil dalam Menceritakan sejarah perjuangan sunan Maulana Malik Ibrahim, sunan ampel, dan sunan Giri; Cukup terampil dalam Menceritakan sejarah perjuangan sunan Bonang, sunan Kalijaga, dan sunan Drajat</v>
      </c>
    </row>
    <row r="26" spans="1:136" ht="15.75" customHeight="1" x14ac:dyDescent="0.25">
      <c r="B26" s="3" t="str">
        <f t="shared" ca="1" si="0"/>
        <v>SYAHIRA ANEILA AZRA</v>
      </c>
      <c r="C26" s="3" t="str">
        <f t="shared" ca="1" si="0"/>
        <v>0083954090</v>
      </c>
      <c r="D26" s="8" t="s">
        <v>235</v>
      </c>
      <c r="E26" s="8">
        <v>82</v>
      </c>
      <c r="J26" s="8" t="s">
        <v>236</v>
      </c>
      <c r="K26" s="8">
        <v>87</v>
      </c>
      <c r="P26" s="8" t="s">
        <v>237</v>
      </c>
      <c r="Q26" s="8">
        <v>78</v>
      </c>
      <c r="V26" s="4" t="s">
        <v>246</v>
      </c>
      <c r="Z26" s="8">
        <v>91</v>
      </c>
      <c r="AB26" s="4" t="s">
        <v>247</v>
      </c>
      <c r="AF26" s="8">
        <v>76</v>
      </c>
      <c r="AH26" s="4" t="s">
        <v>248</v>
      </c>
      <c r="AL26" s="8">
        <v>77</v>
      </c>
      <c r="CP26" s="56">
        <f t="shared" si="2"/>
        <v>82.333333333333329</v>
      </c>
      <c r="CQ26" s="10">
        <f t="shared" si="3"/>
        <v>82.333333333333329</v>
      </c>
      <c r="CR26" s="10" t="str">
        <f t="shared" si="3"/>
        <v/>
      </c>
      <c r="CS26" s="10" t="str">
        <f t="shared" si="3"/>
        <v/>
      </c>
      <c r="CT26" s="10">
        <f t="shared" si="3"/>
        <v>81.333333333333329</v>
      </c>
      <c r="CU26" s="10" t="str">
        <f t="shared" si="3"/>
        <v/>
      </c>
      <c r="CV26" s="21">
        <f t="shared" si="4"/>
        <v>82</v>
      </c>
      <c r="CW26" s="21">
        <f t="shared" si="5"/>
        <v>87</v>
      </c>
      <c r="CX26" s="22">
        <f t="shared" si="6"/>
        <v>78</v>
      </c>
      <c r="CY26" s="22" t="str">
        <f t="shared" si="7"/>
        <v/>
      </c>
      <c r="CZ26" s="22" t="str">
        <f t="shared" si="8"/>
        <v/>
      </c>
      <c r="DA26" s="23" t="str">
        <f t="shared" si="9"/>
        <v/>
      </c>
      <c r="DB26" s="23" t="str">
        <f t="shared" si="10"/>
        <v/>
      </c>
      <c r="DC26" s="23" t="str">
        <f t="shared" si="11"/>
        <v/>
      </c>
      <c r="DD26" s="23" t="str">
        <f t="shared" si="12"/>
        <v/>
      </c>
      <c r="DE26" s="23" t="str">
        <f t="shared" si="13"/>
        <v/>
      </c>
      <c r="DF26" s="23" t="str">
        <f t="shared" si="14"/>
        <v/>
      </c>
      <c r="DG26" s="23" t="str">
        <f t="shared" si="15"/>
        <v/>
      </c>
      <c r="DH26" s="23" t="str">
        <f t="shared" si="16"/>
        <v/>
      </c>
      <c r="DI26" s="23" t="str">
        <f t="shared" si="17"/>
        <v/>
      </c>
      <c r="DJ26" s="23" t="str">
        <f t="shared" si="18"/>
        <v/>
      </c>
      <c r="DK26" s="23" t="str">
        <f t="shared" si="19"/>
        <v>sejarah perjuangan sunan Bonang, sunan Kalijaga, dan sunan Drajat</v>
      </c>
      <c r="DL26" s="23" t="str">
        <f t="shared" si="20"/>
        <v>sejarah perjuangan sunan Muria, sunan Kudus, dan sunan Gunung Jati</v>
      </c>
      <c r="DM26" s="31" t="str">
        <f>IF(DK26="","",LOOKUP(MAX($CV26:$DJ26),KKM!$C$11:$C$14,KKM!$E$11:$E$14)&amp;" "&amp;SKI!DK26&amp;"; "&amp;LOOKUP(MIN(SKI!CV26:DJ26),KKM!$C$11:$C$14,KKM!$E$11:$E$14)&amp;" "&amp;SKI!DL26)</f>
        <v>Memiliki kemampuan yang baik dalam  sejarah perjuangan sunan Bonang, sunan Kalijaga, dan sunan Drajat; Memiliki kemampuan yang cukup baik dalam  sejarah perjuangan sunan Muria, sunan Kudus, dan sunan Gunung Jati</v>
      </c>
      <c r="DO26" s="9" t="str">
        <f t="shared" si="21"/>
        <v/>
      </c>
      <c r="DP26" s="9" t="str">
        <f t="shared" si="22"/>
        <v/>
      </c>
      <c r="DQ26" s="9" t="str">
        <f t="shared" si="23"/>
        <v/>
      </c>
      <c r="DR26" s="9">
        <f t="shared" si="24"/>
        <v>91</v>
      </c>
      <c r="DS26" s="9">
        <f t="shared" si="25"/>
        <v>76</v>
      </c>
      <c r="DT26" s="9">
        <f t="shared" si="26"/>
        <v>77</v>
      </c>
      <c r="DU26" s="9" t="str">
        <f t="shared" si="27"/>
        <v/>
      </c>
      <c r="DV26" s="9" t="str">
        <f t="shared" si="28"/>
        <v/>
      </c>
      <c r="DW26" s="9" t="str">
        <f t="shared" si="29"/>
        <v/>
      </c>
      <c r="DX26" s="9" t="str">
        <f t="shared" si="30"/>
        <v/>
      </c>
      <c r="DY26" s="9" t="str">
        <f t="shared" si="31"/>
        <v/>
      </c>
      <c r="DZ26" s="9" t="str">
        <f t="shared" si="32"/>
        <v/>
      </c>
      <c r="EA26" s="9" t="str">
        <f t="shared" si="33"/>
        <v/>
      </c>
      <c r="EB26" s="9" t="str">
        <f t="shared" si="34"/>
        <v/>
      </c>
      <c r="EC26" s="9" t="str">
        <f t="shared" si="35"/>
        <v/>
      </c>
      <c r="ED26" s="9" t="str">
        <f t="shared" si="36"/>
        <v>Menceritakan sejarah perjuangan sunan Maulana Malik Ibrahim, sunan ampel, dan sunan Giri</v>
      </c>
      <c r="EE26" s="9" t="str">
        <f t="shared" si="37"/>
        <v>Menceritakan sejarah perjuangan sunan Bonang, sunan Kalijaga, dan sunan Drajat</v>
      </c>
      <c r="EF26" s="31" t="str">
        <f>IFERROR(LOOKUP(MAX($DO26:$EC26),KKM!$C$11:$C$14,KKM!$F$11:$F$14),"")&amp;SKI!ED26&amp;"; "&amp;IFERROR(LOOKUP(MIN($DO26:$EC26),KKM!$C$11:$C$14,KKM!$F$11:$F$14),"")&amp;SKI!EE26</f>
        <v>Sangat terampil dalam Menceritakan sejarah perjuangan sunan Maulana Malik Ibrahim, sunan ampel, dan sunan Giri; Cukup terampil dalam Menceritakan sejarah perjuangan sunan Bonang, sunan Kalijaga, dan sunan Drajat</v>
      </c>
    </row>
    <row r="27" spans="1:136" ht="15.75" customHeight="1" x14ac:dyDescent="0.25">
      <c r="B27" s="3" t="str">
        <f t="shared" ca="1" si="0"/>
        <v>UMSIYEH</v>
      </c>
      <c r="C27" s="3" t="str">
        <f t="shared" ca="1" si="0"/>
        <v>0071939466</v>
      </c>
      <c r="D27" s="8" t="s">
        <v>235</v>
      </c>
      <c r="E27" s="8" t="s">
        <v>177</v>
      </c>
      <c r="J27" s="8" t="s">
        <v>236</v>
      </c>
      <c r="K27" s="8">
        <v>90</v>
      </c>
      <c r="O27" s="8" t="s">
        <v>238</v>
      </c>
      <c r="P27" s="8" t="s">
        <v>237</v>
      </c>
      <c r="Q27" s="8">
        <v>78</v>
      </c>
      <c r="V27" s="4" t="s">
        <v>246</v>
      </c>
      <c r="Z27" s="8">
        <v>71</v>
      </c>
      <c r="AB27" s="4" t="s">
        <v>247</v>
      </c>
      <c r="AF27" s="8">
        <v>75</v>
      </c>
      <c r="AH27" s="4" t="s">
        <v>248</v>
      </c>
      <c r="AL27" s="8">
        <v>73</v>
      </c>
      <c r="CP27" s="56">
        <f t="shared" si="2"/>
        <v>84</v>
      </c>
      <c r="CQ27" s="10">
        <f t="shared" ref="CQ27:CU32" si="38">IFERROR(AVERAGEIF($D$2:$CO$2,CQ$2,$D27:$CO27),"")</f>
        <v>84</v>
      </c>
      <c r="CR27" s="10" t="str">
        <f t="shared" si="38"/>
        <v/>
      </c>
      <c r="CS27" s="10" t="str">
        <f t="shared" si="38"/>
        <v/>
      </c>
      <c r="CT27" s="10">
        <f t="shared" si="38"/>
        <v>73</v>
      </c>
      <c r="CU27" s="10" t="str">
        <f t="shared" si="38"/>
        <v/>
      </c>
      <c r="CV27" s="21" t="str">
        <f t="shared" si="4"/>
        <v/>
      </c>
      <c r="CW27" s="21">
        <f t="shared" si="5"/>
        <v>90</v>
      </c>
      <c r="CX27" s="22">
        <f t="shared" si="6"/>
        <v>78</v>
      </c>
      <c r="CY27" s="22" t="str">
        <f t="shared" si="7"/>
        <v/>
      </c>
      <c r="CZ27" s="22" t="str">
        <f t="shared" si="8"/>
        <v/>
      </c>
      <c r="DA27" s="23" t="str">
        <f t="shared" si="9"/>
        <v/>
      </c>
      <c r="DB27" s="23" t="str">
        <f t="shared" si="10"/>
        <v/>
      </c>
      <c r="DC27" s="23" t="str">
        <f t="shared" si="11"/>
        <v/>
      </c>
      <c r="DD27" s="23" t="str">
        <f t="shared" si="12"/>
        <v/>
      </c>
      <c r="DE27" s="23" t="str">
        <f t="shared" si="13"/>
        <v/>
      </c>
      <c r="DF27" s="23" t="str">
        <f t="shared" si="14"/>
        <v/>
      </c>
      <c r="DG27" s="23" t="str">
        <f t="shared" si="15"/>
        <v/>
      </c>
      <c r="DH27" s="23" t="str">
        <f t="shared" si="16"/>
        <v/>
      </c>
      <c r="DI27" s="23" t="str">
        <f t="shared" si="17"/>
        <v/>
      </c>
      <c r="DJ27" s="23" t="str">
        <f t="shared" si="18"/>
        <v/>
      </c>
      <c r="DK27" s="23" t="str">
        <f t="shared" si="19"/>
        <v>sejarah perjuangan sunan Bonang, sunan Kalijaga, dan sunan Drajat</v>
      </c>
      <c r="DL27" s="23" t="str">
        <f t="shared" si="20"/>
        <v>sejarah perjuangan sunan Muria, sunan Kudus, dan sunan Gunung Jati</v>
      </c>
      <c r="DM27" s="31" t="str">
        <f>IF(DK27="","",LOOKUP(MAX($CV27:$DJ27),KKM!$C$11:$C$14,KKM!$E$11:$E$14)&amp;" "&amp;SKI!DK27&amp;"; "&amp;LOOKUP(MIN(SKI!CV27:DJ27),KKM!$C$11:$C$14,KKM!$E$11:$E$14)&amp;" "&amp;SKI!DL27)</f>
        <v>Memiliki kemampuan yang sangat baik dalam  sejarah perjuangan sunan Bonang, sunan Kalijaga, dan sunan Drajat; Memiliki kemampuan yang cukup baik dalam  sejarah perjuangan sunan Muria, sunan Kudus, dan sunan Gunung Jati</v>
      </c>
      <c r="DO27" s="9" t="str">
        <f t="shared" si="21"/>
        <v/>
      </c>
      <c r="DP27" s="9" t="str">
        <f t="shared" si="22"/>
        <v/>
      </c>
      <c r="DQ27" s="9" t="str">
        <f t="shared" si="23"/>
        <v/>
      </c>
      <c r="DR27" s="9">
        <f t="shared" si="24"/>
        <v>71</v>
      </c>
      <c r="DS27" s="9">
        <f t="shared" si="25"/>
        <v>75</v>
      </c>
      <c r="DT27" s="9">
        <f t="shared" si="26"/>
        <v>73</v>
      </c>
      <c r="DU27" s="9" t="str">
        <f t="shared" si="27"/>
        <v/>
      </c>
      <c r="DV27" s="9" t="str">
        <f t="shared" si="28"/>
        <v/>
      </c>
      <c r="DW27" s="9" t="str">
        <f t="shared" si="29"/>
        <v/>
      </c>
      <c r="DX27" s="9" t="str">
        <f t="shared" si="30"/>
        <v/>
      </c>
      <c r="DY27" s="9" t="str">
        <f t="shared" si="31"/>
        <v/>
      </c>
      <c r="DZ27" s="9" t="str">
        <f t="shared" si="32"/>
        <v/>
      </c>
      <c r="EA27" s="9" t="str">
        <f t="shared" si="33"/>
        <v/>
      </c>
      <c r="EB27" s="9" t="str">
        <f t="shared" si="34"/>
        <v/>
      </c>
      <c r="EC27" s="9" t="str">
        <f t="shared" si="35"/>
        <v/>
      </c>
      <c r="ED27" s="9" t="str">
        <f t="shared" si="36"/>
        <v>Menceritakan sejarah perjuangan sunan Bonang, sunan Kalijaga, dan sunan Drajat</v>
      </c>
      <c r="EE27" s="9" t="str">
        <f t="shared" si="37"/>
        <v>Menceritakan sejarah perjuangan sunan Maulana Malik Ibrahim, sunan ampel, dan sunan Giri</v>
      </c>
      <c r="EF27" s="31" t="str">
        <f>IFERROR(LOOKUP(MAX($DO27:$EC27),KKM!$C$11:$C$14,KKM!$F$11:$F$14),"")&amp;SKI!ED27&amp;"; "&amp;IFERROR(LOOKUP(MIN($DO27:$EC27),KKM!$C$11:$C$14,KKM!$F$11:$F$14),"")&amp;SKI!EE27</f>
        <v>Cukup terampil dalam Menceritakan sejarah perjuangan sunan Bonang, sunan Kalijaga, dan sunan Drajat; Cukup terampil dalam Menceritakan sejarah perjuangan sunan Maulana Malik Ibrahim, sunan ampel, dan sunan Giri</v>
      </c>
    </row>
    <row r="28" spans="1:136" x14ac:dyDescent="0.25">
      <c r="B28" s="3" t="str">
        <f t="shared" ca="1" si="0"/>
        <v>YAMAN</v>
      </c>
      <c r="C28" s="3" t="str">
        <f t="shared" ca="1" si="0"/>
        <v>0079075710</v>
      </c>
      <c r="CP28" s="56">
        <f t="shared" si="2"/>
        <v>0</v>
      </c>
      <c r="CQ28" s="10" t="str">
        <f t="shared" si="38"/>
        <v/>
      </c>
      <c r="CR28" s="10" t="str">
        <f t="shared" si="38"/>
        <v/>
      </c>
      <c r="CS28" s="10" t="str">
        <f t="shared" si="38"/>
        <v/>
      </c>
      <c r="CT28" s="10" t="str">
        <f t="shared" si="38"/>
        <v/>
      </c>
      <c r="CU28" s="10" t="str">
        <f t="shared" si="38"/>
        <v/>
      </c>
      <c r="CV28" s="21" t="str">
        <f t="shared" si="4"/>
        <v/>
      </c>
      <c r="CW28" s="21" t="str">
        <f t="shared" si="5"/>
        <v/>
      </c>
      <c r="CX28" s="22" t="str">
        <f t="shared" si="6"/>
        <v/>
      </c>
      <c r="CY28" s="22" t="str">
        <f t="shared" si="7"/>
        <v/>
      </c>
      <c r="CZ28" s="22" t="str">
        <f t="shared" si="8"/>
        <v/>
      </c>
      <c r="DA28" s="23" t="str">
        <f t="shared" si="9"/>
        <v/>
      </c>
      <c r="DB28" s="23" t="str">
        <f t="shared" si="10"/>
        <v/>
      </c>
      <c r="DC28" s="23" t="str">
        <f t="shared" si="11"/>
        <v/>
      </c>
      <c r="DD28" s="23" t="str">
        <f t="shared" si="12"/>
        <v/>
      </c>
      <c r="DE28" s="23" t="str">
        <f t="shared" si="13"/>
        <v/>
      </c>
      <c r="DF28" s="23" t="str">
        <f t="shared" si="14"/>
        <v/>
      </c>
      <c r="DG28" s="23" t="str">
        <f t="shared" si="15"/>
        <v/>
      </c>
      <c r="DH28" s="23" t="str">
        <f t="shared" si="16"/>
        <v/>
      </c>
      <c r="DI28" s="23" t="str">
        <f t="shared" si="17"/>
        <v/>
      </c>
      <c r="DJ28" s="23" t="str">
        <f t="shared" si="18"/>
        <v/>
      </c>
      <c r="DK28" s="23" t="str">
        <f t="shared" si="19"/>
        <v/>
      </c>
      <c r="DL28" s="23" t="str">
        <f t="shared" si="20"/>
        <v/>
      </c>
      <c r="DM28" s="31" t="str">
        <f>IF(DK28="","",LOOKUP(MAX($CV28:$DJ28),KKM!$C$11:$C$14,KKM!$E$11:$E$14)&amp;" "&amp;SKI!DK28&amp;"; "&amp;LOOKUP(MIN(SKI!CV28:DJ28),KKM!$C$11:$C$14,KKM!$E$11:$E$14)&amp;" "&amp;SKI!DL28)</f>
        <v/>
      </c>
      <c r="DO28" s="9" t="str">
        <f t="shared" si="21"/>
        <v/>
      </c>
      <c r="DP28" s="9" t="str">
        <f t="shared" si="22"/>
        <v/>
      </c>
      <c r="DQ28" s="9" t="str">
        <f t="shared" si="23"/>
        <v/>
      </c>
      <c r="DR28" s="9" t="e">
        <f t="shared" si="24"/>
        <v>#DIV/0!</v>
      </c>
      <c r="DS28" s="9" t="e">
        <f t="shared" si="25"/>
        <v>#DIV/0!</v>
      </c>
      <c r="DT28" s="9" t="str">
        <f t="shared" si="26"/>
        <v/>
      </c>
      <c r="DU28" s="9" t="str">
        <f t="shared" si="27"/>
        <v/>
      </c>
      <c r="DV28" s="9" t="str">
        <f t="shared" si="28"/>
        <v/>
      </c>
      <c r="DW28" s="9" t="str">
        <f t="shared" si="29"/>
        <v/>
      </c>
      <c r="DX28" s="9" t="str">
        <f t="shared" si="30"/>
        <v/>
      </c>
      <c r="DY28" s="9" t="str">
        <f t="shared" si="31"/>
        <v/>
      </c>
      <c r="DZ28" s="9" t="str">
        <f t="shared" si="32"/>
        <v/>
      </c>
      <c r="EA28" s="9" t="str">
        <f t="shared" si="33"/>
        <v/>
      </c>
      <c r="EB28" s="9" t="str">
        <f t="shared" si="34"/>
        <v/>
      </c>
      <c r="EC28" s="9" t="str">
        <f t="shared" si="35"/>
        <v/>
      </c>
      <c r="ED28" s="9" t="str">
        <f t="shared" si="36"/>
        <v/>
      </c>
      <c r="EE28" s="9" t="str">
        <f t="shared" si="37"/>
        <v/>
      </c>
      <c r="EF28" s="31" t="str">
        <f>IFERROR(LOOKUP(MAX($DO28:$EC28),KKM!$C$11:$C$14,KKM!$F$11:$F$14),"")&amp;SKI!ED28&amp;"; "&amp;IFERROR(LOOKUP(MIN($DO28:$EC28),KKM!$C$11:$C$14,KKM!$F$11:$F$14),"")&amp;SKI!EE28</f>
        <v xml:space="preserve">; </v>
      </c>
    </row>
    <row r="29" spans="1:136" x14ac:dyDescent="0.25">
      <c r="B29" s="3" t="str">
        <f t="shared" ca="1" si="0"/>
        <v/>
      </c>
      <c r="C29" s="3" t="str">
        <f t="shared" ca="1" si="0"/>
        <v/>
      </c>
      <c r="CP29" s="56">
        <f t="shared" si="2"/>
        <v>0</v>
      </c>
      <c r="CQ29" s="10" t="str">
        <f t="shared" si="38"/>
        <v/>
      </c>
      <c r="CR29" s="10" t="str">
        <f t="shared" si="38"/>
        <v/>
      </c>
      <c r="CS29" s="10" t="str">
        <f t="shared" si="38"/>
        <v/>
      </c>
      <c r="CT29" s="10" t="str">
        <f t="shared" si="38"/>
        <v/>
      </c>
      <c r="CU29" s="10" t="str">
        <f t="shared" si="38"/>
        <v/>
      </c>
      <c r="CV29" s="21" t="str">
        <f t="shared" si="4"/>
        <v/>
      </c>
      <c r="CW29" s="21" t="str">
        <f t="shared" si="5"/>
        <v/>
      </c>
      <c r="CX29" s="22" t="str">
        <f t="shared" si="6"/>
        <v/>
      </c>
      <c r="CY29" s="22" t="str">
        <f t="shared" si="7"/>
        <v/>
      </c>
      <c r="CZ29" s="22" t="str">
        <f t="shared" si="8"/>
        <v/>
      </c>
      <c r="DA29" s="23" t="str">
        <f t="shared" si="9"/>
        <v/>
      </c>
      <c r="DB29" s="23" t="str">
        <f t="shared" si="10"/>
        <v/>
      </c>
      <c r="DC29" s="23" t="str">
        <f t="shared" si="11"/>
        <v/>
      </c>
      <c r="DD29" s="23" t="str">
        <f t="shared" si="12"/>
        <v/>
      </c>
      <c r="DE29" s="23" t="str">
        <f t="shared" si="13"/>
        <v/>
      </c>
      <c r="DF29" s="23" t="str">
        <f t="shared" si="14"/>
        <v/>
      </c>
      <c r="DG29" s="23" t="str">
        <f t="shared" si="15"/>
        <v/>
      </c>
      <c r="DH29" s="23" t="str">
        <f t="shared" si="16"/>
        <v/>
      </c>
      <c r="DI29" s="23" t="str">
        <f t="shared" si="17"/>
        <v/>
      </c>
      <c r="DJ29" s="23" t="str">
        <f t="shared" si="18"/>
        <v/>
      </c>
      <c r="DK29" s="23" t="str">
        <f t="shared" si="19"/>
        <v/>
      </c>
      <c r="DL29" s="23" t="str">
        <f t="shared" si="20"/>
        <v/>
      </c>
      <c r="DM29" s="31" t="str">
        <f>IF(DK29="","",LOOKUP(MAX($CV29:$DJ29),KKM!$C$11:$C$14,KKM!$E$11:$E$14)&amp;" "&amp;SKI!DK29&amp;"; "&amp;LOOKUP(MIN(SKI!CV29:DJ29),KKM!$C$11:$C$14,KKM!$E$11:$E$14)&amp;" "&amp;SKI!DL29)</f>
        <v/>
      </c>
      <c r="DO29" s="9" t="str">
        <f t="shared" si="21"/>
        <v/>
      </c>
      <c r="DP29" s="9" t="str">
        <f t="shared" si="22"/>
        <v/>
      </c>
      <c r="DQ29" s="9" t="str">
        <f t="shared" si="23"/>
        <v/>
      </c>
      <c r="DR29" s="9" t="e">
        <f t="shared" si="24"/>
        <v>#DIV/0!</v>
      </c>
      <c r="DS29" s="9" t="e">
        <f t="shared" si="25"/>
        <v>#DIV/0!</v>
      </c>
      <c r="DT29" s="9" t="str">
        <f t="shared" si="26"/>
        <v/>
      </c>
      <c r="DU29" s="9" t="str">
        <f t="shared" si="27"/>
        <v/>
      </c>
      <c r="DV29" s="9" t="str">
        <f t="shared" si="28"/>
        <v/>
      </c>
      <c r="DW29" s="9" t="str">
        <f t="shared" si="29"/>
        <v/>
      </c>
      <c r="DX29" s="9" t="str">
        <f t="shared" si="30"/>
        <v/>
      </c>
      <c r="DY29" s="9" t="str">
        <f t="shared" si="31"/>
        <v/>
      </c>
      <c r="DZ29" s="9" t="str">
        <f t="shared" si="32"/>
        <v/>
      </c>
      <c r="EA29" s="9" t="str">
        <f t="shared" si="33"/>
        <v/>
      </c>
      <c r="EB29" s="9" t="str">
        <f t="shared" si="34"/>
        <v/>
      </c>
      <c r="EC29" s="9" t="str">
        <f t="shared" si="35"/>
        <v/>
      </c>
      <c r="ED29" s="9" t="str">
        <f t="shared" si="36"/>
        <v/>
      </c>
      <c r="EE29" s="9" t="str">
        <f t="shared" si="37"/>
        <v/>
      </c>
      <c r="EF29" s="31" t="str">
        <f>IFERROR(LOOKUP(MAX($DO29:$EC29),KKM!$C$11:$C$14,KKM!$F$11:$F$14),"")&amp;SKI!ED29&amp;"; "&amp;IFERROR(LOOKUP(MIN($DO29:$EC29),KKM!$C$11:$C$14,KKM!$F$11:$F$14),"")&amp;SKI!EE29</f>
        <v xml:space="preserve">; </v>
      </c>
    </row>
    <row r="30" spans="1:136" x14ac:dyDescent="0.25">
      <c r="B30" s="3" t="str">
        <f t="shared" ca="1" si="0"/>
        <v/>
      </c>
      <c r="C30" s="3" t="str">
        <f t="shared" ca="1" si="0"/>
        <v/>
      </c>
      <c r="CP30" s="56">
        <f t="shared" si="2"/>
        <v>0</v>
      </c>
      <c r="CQ30" s="10" t="str">
        <f t="shared" si="38"/>
        <v/>
      </c>
      <c r="CR30" s="10" t="str">
        <f t="shared" si="38"/>
        <v/>
      </c>
      <c r="CS30" s="10" t="str">
        <f t="shared" si="38"/>
        <v/>
      </c>
      <c r="CT30" s="10" t="str">
        <f t="shared" si="38"/>
        <v/>
      </c>
      <c r="CU30" s="10" t="str">
        <f t="shared" si="38"/>
        <v/>
      </c>
      <c r="CV30" s="21" t="str">
        <f t="shared" si="4"/>
        <v/>
      </c>
      <c r="CW30" s="21" t="str">
        <f t="shared" si="5"/>
        <v/>
      </c>
      <c r="CX30" s="22" t="str">
        <f t="shared" si="6"/>
        <v/>
      </c>
      <c r="CY30" s="22" t="str">
        <f t="shared" si="7"/>
        <v/>
      </c>
      <c r="CZ30" s="22" t="str">
        <f t="shared" si="8"/>
        <v/>
      </c>
      <c r="DA30" s="23" t="str">
        <f t="shared" si="9"/>
        <v/>
      </c>
      <c r="DB30" s="23" t="str">
        <f t="shared" si="10"/>
        <v/>
      </c>
      <c r="DC30" s="23" t="str">
        <f t="shared" si="11"/>
        <v/>
      </c>
      <c r="DD30" s="23" t="str">
        <f t="shared" si="12"/>
        <v/>
      </c>
      <c r="DE30" s="23" t="str">
        <f t="shared" si="13"/>
        <v/>
      </c>
      <c r="DF30" s="23" t="str">
        <f t="shared" si="14"/>
        <v/>
      </c>
      <c r="DG30" s="23" t="str">
        <f t="shared" si="15"/>
        <v/>
      </c>
      <c r="DH30" s="23" t="str">
        <f t="shared" si="16"/>
        <v/>
      </c>
      <c r="DI30" s="23" t="str">
        <f t="shared" si="17"/>
        <v/>
      </c>
      <c r="DJ30" s="23" t="str">
        <f t="shared" si="18"/>
        <v/>
      </c>
      <c r="DK30" s="23" t="str">
        <f t="shared" si="19"/>
        <v/>
      </c>
      <c r="DL30" s="23" t="str">
        <f t="shared" si="20"/>
        <v/>
      </c>
      <c r="DM30" s="31" t="str">
        <f>IF(DK30="","",LOOKUP(MAX($CV30:$DJ30),KKM!$C$11:$C$14,KKM!$E$11:$E$14)&amp;" "&amp;SKI!DK30&amp;"; "&amp;LOOKUP(MIN(SKI!CV30:DJ30),KKM!$C$11:$C$14,KKM!$E$11:$E$14)&amp;" "&amp;SKI!DL30)</f>
        <v/>
      </c>
      <c r="DO30" s="9" t="str">
        <f t="shared" si="21"/>
        <v/>
      </c>
      <c r="DP30" s="9" t="str">
        <f t="shared" si="22"/>
        <v/>
      </c>
      <c r="DQ30" s="9" t="str">
        <f t="shared" si="23"/>
        <v/>
      </c>
      <c r="DR30" s="9" t="e">
        <f t="shared" si="24"/>
        <v>#DIV/0!</v>
      </c>
      <c r="DS30" s="9" t="e">
        <f t="shared" si="25"/>
        <v>#DIV/0!</v>
      </c>
      <c r="DT30" s="9" t="str">
        <f t="shared" si="26"/>
        <v/>
      </c>
      <c r="DU30" s="9" t="str">
        <f t="shared" si="27"/>
        <v/>
      </c>
      <c r="DV30" s="9" t="str">
        <f t="shared" si="28"/>
        <v/>
      </c>
      <c r="DW30" s="9" t="str">
        <f t="shared" si="29"/>
        <v/>
      </c>
      <c r="DX30" s="9" t="str">
        <f t="shared" si="30"/>
        <v/>
      </c>
      <c r="DY30" s="9" t="str">
        <f t="shared" si="31"/>
        <v/>
      </c>
      <c r="DZ30" s="9" t="str">
        <f t="shared" si="32"/>
        <v/>
      </c>
      <c r="EA30" s="9" t="str">
        <f t="shared" si="33"/>
        <v/>
      </c>
      <c r="EB30" s="9" t="str">
        <f t="shared" si="34"/>
        <v/>
      </c>
      <c r="EC30" s="9" t="str">
        <f t="shared" si="35"/>
        <v/>
      </c>
      <c r="ED30" s="9" t="str">
        <f t="shared" si="36"/>
        <v/>
      </c>
      <c r="EE30" s="9" t="str">
        <f t="shared" si="37"/>
        <v/>
      </c>
      <c r="EF30" s="31" t="str">
        <f>IFERROR(LOOKUP(MAX($DO30:$EC30),KKM!$C$11:$C$14,KKM!$F$11:$F$14),"")&amp;SKI!ED30&amp;"; "&amp;IFERROR(LOOKUP(MIN($DO30:$EC30),KKM!$C$11:$C$14,KKM!$F$11:$F$14),"")&amp;SKI!EE30</f>
        <v xml:space="preserve">; </v>
      </c>
    </row>
    <row r="31" spans="1:136" x14ac:dyDescent="0.25">
      <c r="B31" s="3" t="str">
        <f t="shared" ca="1" si="0"/>
        <v/>
      </c>
      <c r="C31" s="3" t="str">
        <f t="shared" ca="1" si="0"/>
        <v/>
      </c>
      <c r="CP31" s="56">
        <f t="shared" si="2"/>
        <v>0</v>
      </c>
      <c r="CQ31" s="10" t="str">
        <f t="shared" si="38"/>
        <v/>
      </c>
      <c r="CR31" s="10" t="str">
        <f t="shared" si="38"/>
        <v/>
      </c>
      <c r="CS31" s="10" t="str">
        <f t="shared" si="38"/>
        <v/>
      </c>
      <c r="CT31" s="10" t="str">
        <f t="shared" si="38"/>
        <v/>
      </c>
      <c r="CU31" s="10" t="str">
        <f t="shared" si="38"/>
        <v/>
      </c>
      <c r="CV31" s="21" t="str">
        <f t="shared" si="4"/>
        <v/>
      </c>
      <c r="CW31" s="21" t="str">
        <f t="shared" si="5"/>
        <v/>
      </c>
      <c r="CX31" s="22" t="str">
        <f t="shared" si="6"/>
        <v/>
      </c>
      <c r="CY31" s="22" t="str">
        <f t="shared" si="7"/>
        <v/>
      </c>
      <c r="CZ31" s="22" t="str">
        <f t="shared" si="8"/>
        <v/>
      </c>
      <c r="DA31" s="23" t="str">
        <f t="shared" si="9"/>
        <v/>
      </c>
      <c r="DB31" s="23" t="str">
        <f t="shared" si="10"/>
        <v/>
      </c>
      <c r="DC31" s="23" t="str">
        <f t="shared" si="11"/>
        <v/>
      </c>
      <c r="DD31" s="23" t="str">
        <f t="shared" si="12"/>
        <v/>
      </c>
      <c r="DE31" s="23" t="str">
        <f t="shared" si="13"/>
        <v/>
      </c>
      <c r="DF31" s="23" t="str">
        <f t="shared" si="14"/>
        <v/>
      </c>
      <c r="DG31" s="23" t="str">
        <f t="shared" si="15"/>
        <v/>
      </c>
      <c r="DH31" s="23" t="str">
        <f t="shared" si="16"/>
        <v/>
      </c>
      <c r="DI31" s="23" t="str">
        <f t="shared" si="17"/>
        <v/>
      </c>
      <c r="DJ31" s="23" t="str">
        <f t="shared" si="18"/>
        <v/>
      </c>
      <c r="DK31" s="23" t="str">
        <f t="shared" si="19"/>
        <v/>
      </c>
      <c r="DL31" s="23" t="str">
        <f t="shared" si="20"/>
        <v/>
      </c>
      <c r="DM31" s="31" t="str">
        <f>IF(DK31="","",LOOKUP(MAX($CV31:$DJ31),KKM!$C$11:$C$14,KKM!$E$11:$E$14)&amp;" "&amp;SKI!DK31&amp;"; "&amp;LOOKUP(MIN(SKI!CV31:DJ31),KKM!$C$11:$C$14,KKM!$E$11:$E$14)&amp;" "&amp;SKI!DL31)</f>
        <v/>
      </c>
      <c r="DO31" s="9" t="str">
        <f t="shared" si="21"/>
        <v/>
      </c>
      <c r="DP31" s="9" t="str">
        <f t="shared" si="22"/>
        <v/>
      </c>
      <c r="DQ31" s="9" t="str">
        <f t="shared" si="23"/>
        <v/>
      </c>
      <c r="DR31" s="9" t="e">
        <f t="shared" si="24"/>
        <v>#DIV/0!</v>
      </c>
      <c r="DS31" s="9" t="e">
        <f t="shared" si="25"/>
        <v>#DIV/0!</v>
      </c>
      <c r="DT31" s="9" t="str">
        <f t="shared" si="26"/>
        <v/>
      </c>
      <c r="DU31" s="9" t="str">
        <f t="shared" si="27"/>
        <v/>
      </c>
      <c r="DV31" s="9" t="str">
        <f t="shared" si="28"/>
        <v/>
      </c>
      <c r="DW31" s="9" t="str">
        <f t="shared" si="29"/>
        <v/>
      </c>
      <c r="DX31" s="9" t="str">
        <f t="shared" si="30"/>
        <v/>
      </c>
      <c r="DY31" s="9" t="str">
        <f t="shared" si="31"/>
        <v/>
      </c>
      <c r="DZ31" s="9" t="str">
        <f t="shared" si="32"/>
        <v/>
      </c>
      <c r="EA31" s="9" t="str">
        <f t="shared" si="33"/>
        <v/>
      </c>
      <c r="EB31" s="9" t="str">
        <f t="shared" si="34"/>
        <v/>
      </c>
      <c r="EC31" s="9" t="str">
        <f t="shared" si="35"/>
        <v/>
      </c>
      <c r="ED31" s="9" t="str">
        <f t="shared" si="36"/>
        <v/>
      </c>
      <c r="EE31" s="9" t="str">
        <f t="shared" si="37"/>
        <v/>
      </c>
      <c r="EF31" s="31" t="str">
        <f>IFERROR(LOOKUP(MAX($DO31:$EC31),KKM!$C$11:$C$14,KKM!$F$11:$F$14),"")&amp;SKI!ED31&amp;"; "&amp;IFERROR(LOOKUP(MIN($DO31:$EC31),KKM!$C$11:$C$14,KKM!$F$11:$F$14),"")&amp;SKI!EE31</f>
        <v xml:space="preserve">; </v>
      </c>
    </row>
    <row r="32" spans="1:136" x14ac:dyDescent="0.25">
      <c r="B32" s="3" t="str">
        <f t="shared" ca="1" si="0"/>
        <v/>
      </c>
      <c r="C32" s="3" t="str">
        <f t="shared" ca="1" si="0"/>
        <v/>
      </c>
      <c r="CP32" s="56">
        <f t="shared" si="2"/>
        <v>0</v>
      </c>
      <c r="CQ32" s="10" t="str">
        <f t="shared" si="38"/>
        <v/>
      </c>
      <c r="CR32" s="10" t="str">
        <f t="shared" si="38"/>
        <v/>
      </c>
      <c r="CS32" s="10" t="str">
        <f t="shared" si="38"/>
        <v/>
      </c>
      <c r="CT32" s="10" t="str">
        <f t="shared" si="38"/>
        <v/>
      </c>
      <c r="CU32" s="10" t="str">
        <f t="shared" si="38"/>
        <v/>
      </c>
      <c r="CV32" s="21" t="str">
        <f t="shared" si="4"/>
        <v/>
      </c>
      <c r="CW32" s="21" t="str">
        <f t="shared" si="5"/>
        <v/>
      </c>
      <c r="CX32" s="22" t="str">
        <f t="shared" si="6"/>
        <v/>
      </c>
      <c r="CY32" s="22" t="str">
        <f t="shared" si="7"/>
        <v/>
      </c>
      <c r="CZ32" s="22" t="str">
        <f t="shared" si="8"/>
        <v/>
      </c>
      <c r="DA32" s="23" t="str">
        <f t="shared" si="9"/>
        <v/>
      </c>
      <c r="DB32" s="23" t="str">
        <f t="shared" si="10"/>
        <v/>
      </c>
      <c r="DC32" s="23" t="str">
        <f t="shared" si="11"/>
        <v/>
      </c>
      <c r="DD32" s="23" t="str">
        <f t="shared" si="12"/>
        <v/>
      </c>
      <c r="DE32" s="23" t="str">
        <f t="shared" si="13"/>
        <v/>
      </c>
      <c r="DF32" s="23" t="str">
        <f t="shared" si="14"/>
        <v/>
      </c>
      <c r="DG32" s="23" t="str">
        <f t="shared" si="15"/>
        <v/>
      </c>
      <c r="DH32" s="23" t="str">
        <f t="shared" si="16"/>
        <v/>
      </c>
      <c r="DI32" s="23" t="str">
        <f t="shared" si="17"/>
        <v/>
      </c>
      <c r="DJ32" s="23" t="str">
        <f t="shared" si="18"/>
        <v/>
      </c>
      <c r="DK32" s="23" t="str">
        <f t="shared" si="19"/>
        <v/>
      </c>
      <c r="DL32" s="23" t="str">
        <f t="shared" si="20"/>
        <v/>
      </c>
      <c r="DM32" s="31" t="str">
        <f>IF(DK32="","",LOOKUP(MAX($CV32:$DJ32),KKM!$C$11:$C$14,KKM!$E$11:$E$14)&amp;" "&amp;SKI!DK32&amp;"; "&amp;LOOKUP(MIN(SKI!CV32:DJ32),KKM!$C$11:$C$14,KKM!$E$11:$E$14)&amp;" "&amp;SKI!DL32)</f>
        <v/>
      </c>
      <c r="DO32" s="9" t="str">
        <f t="shared" si="21"/>
        <v/>
      </c>
      <c r="DP32" s="9" t="str">
        <f t="shared" si="22"/>
        <v/>
      </c>
      <c r="DQ32" s="9" t="str">
        <f t="shared" si="23"/>
        <v/>
      </c>
      <c r="DR32" s="9" t="e">
        <f t="shared" si="24"/>
        <v>#DIV/0!</v>
      </c>
      <c r="DS32" s="9" t="e">
        <f t="shared" si="25"/>
        <v>#DIV/0!</v>
      </c>
      <c r="DT32" s="9" t="str">
        <f t="shared" si="26"/>
        <v/>
      </c>
      <c r="DU32" s="9" t="str">
        <f t="shared" si="27"/>
        <v/>
      </c>
      <c r="DV32" s="9" t="str">
        <f t="shared" si="28"/>
        <v/>
      </c>
      <c r="DW32" s="9" t="str">
        <f t="shared" si="29"/>
        <v/>
      </c>
      <c r="DX32" s="9" t="str">
        <f t="shared" si="30"/>
        <v/>
      </c>
      <c r="DY32" s="9" t="str">
        <f t="shared" si="31"/>
        <v/>
      </c>
      <c r="DZ32" s="9" t="str">
        <f t="shared" si="32"/>
        <v/>
      </c>
      <c r="EA32" s="9" t="str">
        <f t="shared" si="33"/>
        <v/>
      </c>
      <c r="EB32" s="9" t="str">
        <f t="shared" si="34"/>
        <v/>
      </c>
      <c r="EC32" s="9" t="str">
        <f t="shared" si="35"/>
        <v/>
      </c>
      <c r="ED32" s="9" t="str">
        <f t="shared" si="36"/>
        <v/>
      </c>
      <c r="EE32" s="9" t="str">
        <f t="shared" si="37"/>
        <v/>
      </c>
      <c r="EF32" s="31" t="str">
        <f>IFERROR(LOOKUP(MAX($DO32:$EC32),KKM!$C$11:$C$14,KKM!$F$11:$F$14),"")&amp;SKI!ED32&amp;"; "&amp;IFERROR(LOOKUP(MIN($DO32:$EC32),KKM!$C$11:$C$14,KKM!$F$11:$F$14),"")&amp;SKI!EE32</f>
        <v xml:space="preserve">; </v>
      </c>
    </row>
    <row r="33" spans="2:3" x14ac:dyDescent="0.25">
      <c r="B33" s="3"/>
      <c r="C33" s="3"/>
    </row>
    <row r="34" spans="2:3" x14ac:dyDescent="0.25">
      <c r="B34" s="3"/>
      <c r="C34" s="3"/>
    </row>
  </sheetData>
  <sheetProtection password="C036" sheet="1" objects="1" scenarios="1"/>
  <mergeCells count="19">
    <mergeCell ref="CQ1:CU1"/>
    <mergeCell ref="BF1:BK1"/>
    <mergeCell ref="BL1:BQ1"/>
    <mergeCell ref="BR1:BW1"/>
    <mergeCell ref="BX1:CC1"/>
    <mergeCell ref="CD1:CI1"/>
    <mergeCell ref="CJ1:CO1"/>
    <mergeCell ref="AZ1:BE1"/>
    <mergeCell ref="A1:A2"/>
    <mergeCell ref="B1:B2"/>
    <mergeCell ref="C1:C2"/>
    <mergeCell ref="D1:I1"/>
    <mergeCell ref="J1:O1"/>
    <mergeCell ref="P1:U1"/>
    <mergeCell ref="V1:AA1"/>
    <mergeCell ref="AB1:AG1"/>
    <mergeCell ref="AH1:AM1"/>
    <mergeCell ref="AN1:AS1"/>
    <mergeCell ref="AT1:AY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EF34"/>
  <sheetViews>
    <sheetView topLeftCell="BX1" workbookViewId="0">
      <selection activeCell="F20" sqref="F20"/>
    </sheetView>
  </sheetViews>
  <sheetFormatPr defaultRowHeight="15.75" x14ac:dyDescent="0.25"/>
  <cols>
    <col min="1" max="1" width="4.140625" style="7" bestFit="1" customWidth="1"/>
    <col min="2" max="2" width="25.85546875" style="7" customWidth="1"/>
    <col min="3" max="3" width="16.140625" style="7" bestFit="1" customWidth="1"/>
    <col min="4" max="93" width="9.140625" style="8"/>
    <col min="94" max="94" width="0" style="9" hidden="1" customWidth="1"/>
    <col min="95" max="99" width="0" style="14" hidden="1" customWidth="1"/>
    <col min="100" max="116" width="0" style="9" hidden="1" customWidth="1"/>
    <col min="117" max="117" width="100.7109375" style="31" hidden="1" customWidth="1"/>
    <col min="118" max="118" width="3.28515625" style="9" hidden="1" customWidth="1"/>
    <col min="119" max="135" width="0" style="9" hidden="1" customWidth="1"/>
    <col min="136" max="136" width="100.7109375" style="9" hidden="1" customWidth="1"/>
    <col min="137" max="16384" width="9.140625" style="9"/>
  </cols>
  <sheetData>
    <row r="1" spans="1:136" x14ac:dyDescent="0.25">
      <c r="A1" s="165" t="s">
        <v>0</v>
      </c>
      <c r="B1" s="165" t="s">
        <v>1</v>
      </c>
      <c r="C1" s="165" t="s">
        <v>2</v>
      </c>
      <c r="D1" s="164" t="s">
        <v>3</v>
      </c>
      <c r="E1" s="164"/>
      <c r="F1" s="164"/>
      <c r="G1" s="164"/>
      <c r="H1" s="164"/>
      <c r="I1" s="164"/>
      <c r="J1" s="164" t="s">
        <v>4</v>
      </c>
      <c r="K1" s="164"/>
      <c r="L1" s="164"/>
      <c r="M1" s="164"/>
      <c r="N1" s="164"/>
      <c r="O1" s="164"/>
      <c r="P1" s="164" t="s">
        <v>5</v>
      </c>
      <c r="Q1" s="164"/>
      <c r="R1" s="164"/>
      <c r="S1" s="164"/>
      <c r="T1" s="164"/>
      <c r="U1" s="164"/>
      <c r="V1" s="164" t="s">
        <v>6</v>
      </c>
      <c r="W1" s="164"/>
      <c r="X1" s="164"/>
      <c r="Y1" s="164"/>
      <c r="Z1" s="164"/>
      <c r="AA1" s="164"/>
      <c r="AB1" s="164" t="s">
        <v>7</v>
      </c>
      <c r="AC1" s="164"/>
      <c r="AD1" s="164"/>
      <c r="AE1" s="164"/>
      <c r="AF1" s="164"/>
      <c r="AG1" s="164"/>
      <c r="AH1" s="164" t="s">
        <v>8</v>
      </c>
      <c r="AI1" s="164"/>
      <c r="AJ1" s="164"/>
      <c r="AK1" s="164"/>
      <c r="AL1" s="164"/>
      <c r="AM1" s="164"/>
      <c r="AN1" s="164" t="s">
        <v>9</v>
      </c>
      <c r="AO1" s="164"/>
      <c r="AP1" s="164"/>
      <c r="AQ1" s="164"/>
      <c r="AR1" s="164"/>
      <c r="AS1" s="164"/>
      <c r="AT1" s="164" t="s">
        <v>10</v>
      </c>
      <c r="AU1" s="164"/>
      <c r="AV1" s="164"/>
      <c r="AW1" s="164"/>
      <c r="AX1" s="164"/>
      <c r="AY1" s="164"/>
      <c r="AZ1" s="164" t="s">
        <v>11</v>
      </c>
      <c r="BA1" s="164"/>
      <c r="BB1" s="164"/>
      <c r="BC1" s="164"/>
      <c r="BD1" s="164"/>
      <c r="BE1" s="164"/>
      <c r="BF1" s="164" t="s">
        <v>12</v>
      </c>
      <c r="BG1" s="164"/>
      <c r="BH1" s="164"/>
      <c r="BI1" s="164"/>
      <c r="BJ1" s="164"/>
      <c r="BK1" s="164"/>
      <c r="BL1" s="164" t="s">
        <v>13</v>
      </c>
      <c r="BM1" s="164"/>
      <c r="BN1" s="164"/>
      <c r="BO1" s="164"/>
      <c r="BP1" s="164"/>
      <c r="BQ1" s="164"/>
      <c r="BR1" s="164" t="s">
        <v>14</v>
      </c>
      <c r="BS1" s="164"/>
      <c r="BT1" s="164"/>
      <c r="BU1" s="164"/>
      <c r="BV1" s="164"/>
      <c r="BW1" s="164"/>
      <c r="BX1" s="164" t="s">
        <v>15</v>
      </c>
      <c r="BY1" s="164"/>
      <c r="BZ1" s="164"/>
      <c r="CA1" s="164"/>
      <c r="CB1" s="164"/>
      <c r="CC1" s="164"/>
      <c r="CD1" s="164" t="s">
        <v>16</v>
      </c>
      <c r="CE1" s="164"/>
      <c r="CF1" s="164"/>
      <c r="CG1" s="164"/>
      <c r="CH1" s="164"/>
      <c r="CI1" s="164"/>
      <c r="CJ1" s="164" t="s">
        <v>17</v>
      </c>
      <c r="CK1" s="164"/>
      <c r="CL1" s="164"/>
      <c r="CM1" s="164"/>
      <c r="CN1" s="164"/>
      <c r="CO1" s="164"/>
      <c r="CQ1" s="167" t="s">
        <v>24</v>
      </c>
      <c r="CR1" s="167"/>
      <c r="CS1" s="167"/>
      <c r="CT1" s="167"/>
      <c r="CU1" s="167"/>
      <c r="CV1" s="13">
        <v>1</v>
      </c>
      <c r="CW1" s="13">
        <v>2</v>
      </c>
      <c r="CX1" s="13">
        <v>3</v>
      </c>
      <c r="CY1" s="13">
        <v>4</v>
      </c>
      <c r="CZ1" s="13">
        <v>5</v>
      </c>
      <c r="DA1" s="13">
        <v>6</v>
      </c>
      <c r="DB1" s="13">
        <v>7</v>
      </c>
      <c r="DC1" s="13">
        <v>8</v>
      </c>
      <c r="DD1" s="13">
        <v>9</v>
      </c>
      <c r="DE1" s="13">
        <v>10</v>
      </c>
      <c r="DF1" s="13">
        <v>11</v>
      </c>
      <c r="DG1" s="13">
        <v>12</v>
      </c>
      <c r="DH1" s="13">
        <v>13</v>
      </c>
      <c r="DI1" s="13">
        <v>14</v>
      </c>
      <c r="DJ1" s="13">
        <v>15</v>
      </c>
      <c r="DK1" s="15"/>
      <c r="DL1" s="15"/>
      <c r="DM1" s="29"/>
      <c r="DO1" s="17">
        <v>1</v>
      </c>
      <c r="DP1" s="17">
        <v>2</v>
      </c>
      <c r="DQ1" s="17">
        <v>3</v>
      </c>
      <c r="DR1" s="17">
        <v>4</v>
      </c>
      <c r="DS1" s="17">
        <v>5</v>
      </c>
      <c r="DT1" s="17">
        <v>6</v>
      </c>
      <c r="DU1" s="17">
        <v>7</v>
      </c>
      <c r="DV1" s="17">
        <v>8</v>
      </c>
      <c r="DW1" s="17">
        <v>9</v>
      </c>
      <c r="DX1" s="17">
        <v>10</v>
      </c>
      <c r="DY1" s="17">
        <v>11</v>
      </c>
      <c r="DZ1" s="17">
        <v>12</v>
      </c>
      <c r="EA1" s="17">
        <v>13</v>
      </c>
      <c r="EB1" s="17">
        <v>14</v>
      </c>
      <c r="EC1" s="17">
        <v>15</v>
      </c>
      <c r="ED1" s="19"/>
      <c r="EE1" s="19"/>
      <c r="EF1" s="19"/>
    </row>
    <row r="2" spans="1:136" x14ac:dyDescent="0.25">
      <c r="A2" s="166"/>
      <c r="B2" s="166"/>
      <c r="C2" s="166"/>
      <c r="D2" s="1" t="s">
        <v>18</v>
      </c>
      <c r="E2" s="1" t="s">
        <v>19</v>
      </c>
      <c r="F2" s="1" t="s">
        <v>20</v>
      </c>
      <c r="G2" s="1" t="s">
        <v>21</v>
      </c>
      <c r="H2" s="1" t="s">
        <v>22</v>
      </c>
      <c r="I2" s="1" t="s">
        <v>23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18</v>
      </c>
      <c r="Q2" s="1" t="s">
        <v>19</v>
      </c>
      <c r="R2" s="1" t="s">
        <v>20</v>
      </c>
      <c r="S2" s="1" t="s">
        <v>21</v>
      </c>
      <c r="T2" s="1" t="s">
        <v>22</v>
      </c>
      <c r="U2" s="1" t="s">
        <v>23</v>
      </c>
      <c r="V2" s="1" t="s">
        <v>18</v>
      </c>
      <c r="W2" s="1" t="s">
        <v>19</v>
      </c>
      <c r="X2" s="1" t="s">
        <v>20</v>
      </c>
      <c r="Y2" s="1" t="s">
        <v>21</v>
      </c>
      <c r="Z2" s="1" t="s">
        <v>22</v>
      </c>
      <c r="AA2" s="1" t="s">
        <v>23</v>
      </c>
      <c r="AB2" s="1" t="s">
        <v>18</v>
      </c>
      <c r="AC2" s="1" t="s">
        <v>19</v>
      </c>
      <c r="AD2" s="1" t="s">
        <v>20</v>
      </c>
      <c r="AE2" s="1" t="s">
        <v>21</v>
      </c>
      <c r="AF2" s="1" t="s">
        <v>22</v>
      </c>
      <c r="AG2" s="1" t="s">
        <v>23</v>
      </c>
      <c r="AH2" s="1" t="s">
        <v>18</v>
      </c>
      <c r="AI2" s="1" t="s">
        <v>19</v>
      </c>
      <c r="AJ2" s="1" t="s">
        <v>20</v>
      </c>
      <c r="AK2" s="1" t="s">
        <v>21</v>
      </c>
      <c r="AL2" s="1" t="s">
        <v>22</v>
      </c>
      <c r="AM2" s="1" t="s">
        <v>23</v>
      </c>
      <c r="AN2" s="1" t="s">
        <v>18</v>
      </c>
      <c r="AO2" s="1" t="s">
        <v>19</v>
      </c>
      <c r="AP2" s="1" t="s">
        <v>20</v>
      </c>
      <c r="AQ2" s="1" t="s">
        <v>21</v>
      </c>
      <c r="AR2" s="1" t="s">
        <v>22</v>
      </c>
      <c r="AS2" s="1" t="s">
        <v>23</v>
      </c>
      <c r="AT2" s="1" t="s">
        <v>18</v>
      </c>
      <c r="AU2" s="1" t="s">
        <v>19</v>
      </c>
      <c r="AV2" s="1" t="s">
        <v>20</v>
      </c>
      <c r="AW2" s="1" t="s">
        <v>21</v>
      </c>
      <c r="AX2" s="1" t="s">
        <v>22</v>
      </c>
      <c r="AY2" s="1" t="s">
        <v>23</v>
      </c>
      <c r="AZ2" s="1" t="s">
        <v>18</v>
      </c>
      <c r="BA2" s="1" t="s">
        <v>19</v>
      </c>
      <c r="BB2" s="1" t="s">
        <v>20</v>
      </c>
      <c r="BC2" s="1" t="s">
        <v>21</v>
      </c>
      <c r="BD2" s="1" t="s">
        <v>22</v>
      </c>
      <c r="BE2" s="1" t="s">
        <v>23</v>
      </c>
      <c r="BF2" s="1" t="s">
        <v>18</v>
      </c>
      <c r="BG2" s="1" t="s">
        <v>19</v>
      </c>
      <c r="BH2" s="1" t="s">
        <v>20</v>
      </c>
      <c r="BI2" s="1" t="s">
        <v>21</v>
      </c>
      <c r="BJ2" s="1" t="s">
        <v>22</v>
      </c>
      <c r="BK2" s="1" t="s">
        <v>23</v>
      </c>
      <c r="BL2" s="1" t="s">
        <v>18</v>
      </c>
      <c r="BM2" s="1" t="s">
        <v>19</v>
      </c>
      <c r="BN2" s="1" t="s">
        <v>20</v>
      </c>
      <c r="BO2" s="1" t="s">
        <v>21</v>
      </c>
      <c r="BP2" s="1" t="s">
        <v>22</v>
      </c>
      <c r="BQ2" s="1" t="s">
        <v>23</v>
      </c>
      <c r="BR2" s="1" t="s">
        <v>18</v>
      </c>
      <c r="BS2" s="1" t="s">
        <v>19</v>
      </c>
      <c r="BT2" s="1" t="s">
        <v>20</v>
      </c>
      <c r="BU2" s="1" t="s">
        <v>21</v>
      </c>
      <c r="BV2" s="1" t="s">
        <v>22</v>
      </c>
      <c r="BW2" s="1" t="s">
        <v>23</v>
      </c>
      <c r="BX2" s="1" t="s">
        <v>18</v>
      </c>
      <c r="BY2" s="1" t="s">
        <v>19</v>
      </c>
      <c r="BZ2" s="1" t="s">
        <v>20</v>
      </c>
      <c r="CA2" s="1" t="s">
        <v>21</v>
      </c>
      <c r="CB2" s="1" t="s">
        <v>22</v>
      </c>
      <c r="CC2" s="1" t="s">
        <v>23</v>
      </c>
      <c r="CD2" s="1" t="s">
        <v>18</v>
      </c>
      <c r="CE2" s="1" t="s">
        <v>19</v>
      </c>
      <c r="CF2" s="1" t="s">
        <v>20</v>
      </c>
      <c r="CG2" s="1" t="s">
        <v>21</v>
      </c>
      <c r="CH2" s="1" t="s">
        <v>22</v>
      </c>
      <c r="CI2" s="1" t="s">
        <v>23</v>
      </c>
      <c r="CJ2" s="1" t="s">
        <v>18</v>
      </c>
      <c r="CK2" s="1" t="s">
        <v>19</v>
      </c>
      <c r="CL2" s="1" t="s">
        <v>20</v>
      </c>
      <c r="CM2" s="1" t="s">
        <v>21</v>
      </c>
      <c r="CN2" s="1" t="s">
        <v>22</v>
      </c>
      <c r="CO2" s="1" t="s">
        <v>23</v>
      </c>
      <c r="CP2" s="11" t="s">
        <v>62</v>
      </c>
      <c r="CQ2" s="10" t="s">
        <v>19</v>
      </c>
      <c r="CR2" s="10" t="s">
        <v>20</v>
      </c>
      <c r="CS2" s="10" t="s">
        <v>21</v>
      </c>
      <c r="CT2" s="10" t="s">
        <v>22</v>
      </c>
      <c r="CU2" s="10" t="s">
        <v>23</v>
      </c>
      <c r="CV2" s="12" t="str">
        <f>IF(COUNT(E3:F3),D3,"")</f>
        <v/>
      </c>
      <c r="CW2" s="12" t="str">
        <f>IF(COUNT(K3:L3),J3,"")</f>
        <v>Menelaah persatuan dan kesatuan terhadap kehidupan berbangsa dan bernegara beserta dampaknya.</v>
      </c>
      <c r="CX2" s="12" t="str">
        <f>IF(COUNT(Q3:R3),P3,"")</f>
        <v xml:space="preserve">Menganalisis pelaksanaan kewajiban, hak, dan tanggung jawab sebagai warga negara beserta dampaknya dalam kehidupan sehari-hari. </v>
      </c>
      <c r="CY2" s="12" t="str">
        <f>IF(COUNT(W3:X3),V3,"")</f>
        <v/>
      </c>
      <c r="CZ2" s="12" t="str">
        <f>IF(COUNT(AC3:AD3),AB3,"")</f>
        <v/>
      </c>
      <c r="DA2" s="12" t="str">
        <f>IF(COUNT(AI3:AJ3),AH3,"")</f>
        <v/>
      </c>
      <c r="DB2" s="12" t="str">
        <f>IF(COUNT(AO3:AP3),AN3,"")</f>
        <v/>
      </c>
      <c r="DC2" s="12" t="str">
        <f>IF(COUNT(AU3:AV3),AT3,"")</f>
        <v/>
      </c>
      <c r="DD2" s="12" t="str">
        <f>IF(COUNT(BA3:BB3),AZ3,"")</f>
        <v/>
      </c>
      <c r="DE2" s="12" t="str">
        <f>IF(COUNT(BG3:BH3),BF3,"")</f>
        <v/>
      </c>
      <c r="DF2" s="12" t="str">
        <f>IF(COUNT(BM3:BN3),BL3,"")</f>
        <v/>
      </c>
      <c r="DG2" s="12" t="str">
        <f>IF(COUNT(BS3:BT3),BR3,"")</f>
        <v/>
      </c>
      <c r="DH2" s="12" t="str">
        <f>IF(COUNT(BY3:BZ3),BX3,"")</f>
        <v/>
      </c>
      <c r="DI2" s="12" t="str">
        <f>IF(COUNT(CE3:CF3),CD3,"")</f>
        <v/>
      </c>
      <c r="DJ2" s="12" t="str">
        <f>IF(COUNT(CK3:CL3),CJ3,"")</f>
        <v/>
      </c>
      <c r="DK2" s="16" t="s">
        <v>25</v>
      </c>
      <c r="DL2" s="16" t="s">
        <v>26</v>
      </c>
      <c r="DM2" s="30" t="s">
        <v>27</v>
      </c>
      <c r="DO2" s="18" t="str">
        <f>IF(COUNT(G3:I3),D3,"")</f>
        <v/>
      </c>
      <c r="DP2" s="18" t="str">
        <f>IF(COUNT(M3:O3),J3,"")</f>
        <v/>
      </c>
      <c r="DQ2" s="18" t="str">
        <f>IF(COUNT(S3:U3),P3,"")</f>
        <v/>
      </c>
      <c r="DR2" s="18" t="str">
        <f>IF(COUNT(Y3:AA3),V3,"")</f>
        <v>Menelaah persatuan dan kesatuan terhadap kehidupan berbangsa dan bernegara beserta dampaknya.</v>
      </c>
      <c r="DS2" s="18" t="str">
        <f>IF(COUNT(AE3:AG3),AB3,"")</f>
        <v>Menelaah keberagaman sosial, budaya, dan ekonomi masyarakat.</v>
      </c>
      <c r="DT2" s="18" t="str">
        <f>IF(COUNT(AK3:AM3),AH3,"")</f>
        <v>Menyajikan hasil analisis pelaksanaan nilai-nilai Pancasila dalam kehidupan sehari-hari.</v>
      </c>
      <c r="DU2" s="18" t="str">
        <f>IF(COUNT(AQ3:AS3),AN3,"")</f>
        <v/>
      </c>
      <c r="DV2" s="18" t="str">
        <f>IF(COUNT(AW3:AY3),AT3,"")</f>
        <v/>
      </c>
      <c r="DW2" s="18" t="str">
        <f>IF(COUNT(BC3:BE3),AZ3,"")</f>
        <v/>
      </c>
      <c r="DX2" s="18" t="str">
        <f>IF(COUNT(BI3:BK3),BF3,"")</f>
        <v/>
      </c>
      <c r="DY2" s="18" t="str">
        <f>IF(COUNT(BO3:BQ3),BL3,"")</f>
        <v/>
      </c>
      <c r="DZ2" s="18" t="str">
        <f>IF(COUNT(BU3:BW3),BR3,"")</f>
        <v/>
      </c>
      <c r="EA2" s="18" t="str">
        <f>IF(COUNT(CA3:CC3),BX3,"")</f>
        <v/>
      </c>
      <c r="EB2" s="18" t="str">
        <f>IF(COUNT(CG3:CI3),CD3,"")</f>
        <v/>
      </c>
      <c r="EC2" s="18" t="str">
        <f>IF(COUNT(CM3:CO3),CJ3,"")</f>
        <v/>
      </c>
      <c r="ED2" s="20" t="s">
        <v>25</v>
      </c>
      <c r="EE2" s="20" t="s">
        <v>26</v>
      </c>
      <c r="EF2" s="20" t="s">
        <v>27</v>
      </c>
    </row>
    <row r="3" spans="1:136" ht="47.25" x14ac:dyDescent="0.25">
      <c r="A3" s="2">
        <v>1</v>
      </c>
      <c r="B3" s="3" t="str">
        <f t="shared" ref="B3:C32" ca="1" si="0">IFERROR(INDEX(Data_Siswa,ROW(B1),COLUMN(A3)),"")</f>
        <v>AHMAD FARIZI</v>
      </c>
      <c r="C3" s="3" t="str">
        <f t="shared" ca="1" si="0"/>
        <v>0087736464</v>
      </c>
      <c r="D3" s="4" t="s">
        <v>328</v>
      </c>
      <c r="E3" s="5"/>
      <c r="F3" s="5"/>
      <c r="G3" s="5"/>
      <c r="H3" s="5"/>
      <c r="I3" s="5"/>
      <c r="J3" s="4" t="s">
        <v>327</v>
      </c>
      <c r="K3" s="5">
        <v>80</v>
      </c>
      <c r="L3" s="5"/>
      <c r="M3" s="5"/>
      <c r="N3" s="5"/>
      <c r="O3" s="5"/>
      <c r="P3" s="4" t="s">
        <v>329</v>
      </c>
      <c r="Q3" s="5">
        <v>100</v>
      </c>
      <c r="R3" s="5"/>
      <c r="S3" s="5"/>
      <c r="T3" s="5"/>
      <c r="U3" s="5"/>
      <c r="V3" s="4" t="s">
        <v>327</v>
      </c>
      <c r="W3" s="5"/>
      <c r="X3" s="5"/>
      <c r="Y3" s="5"/>
      <c r="Z3" s="5">
        <v>90</v>
      </c>
      <c r="AA3" s="5"/>
      <c r="AB3" s="4" t="s">
        <v>330</v>
      </c>
      <c r="AC3" s="5"/>
      <c r="AD3" s="5"/>
      <c r="AE3" s="5"/>
      <c r="AF3" s="5">
        <v>100</v>
      </c>
      <c r="AG3" s="5"/>
      <c r="AH3" s="4" t="s">
        <v>172</v>
      </c>
      <c r="AI3" s="5"/>
      <c r="AJ3" s="5"/>
      <c r="AK3" s="5"/>
      <c r="AL3" s="5">
        <v>90</v>
      </c>
      <c r="AM3" s="5"/>
      <c r="AN3" s="6" t="s">
        <v>331</v>
      </c>
      <c r="AO3" s="5"/>
      <c r="AP3" s="5"/>
      <c r="AQ3" s="5"/>
      <c r="AR3" s="5"/>
      <c r="AS3" s="5"/>
      <c r="AT3" s="4" t="s">
        <v>332</v>
      </c>
      <c r="AU3" s="5"/>
      <c r="AV3" s="5"/>
      <c r="AW3" s="5"/>
      <c r="AX3" s="5"/>
      <c r="AY3" s="5"/>
      <c r="AZ3" s="4" t="s">
        <v>333</v>
      </c>
      <c r="BA3" s="5"/>
      <c r="BB3" s="5"/>
      <c r="BC3" s="5"/>
      <c r="BD3" s="5"/>
      <c r="BE3" s="5"/>
      <c r="BF3" s="4"/>
      <c r="BG3" s="5"/>
      <c r="BH3" s="5" t="s">
        <v>333</v>
      </c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6">
        <f>IFERROR(MAX(CQ3:CR3),"")</f>
        <v>90</v>
      </c>
      <c r="CQ3" s="10">
        <f>IFERROR(AVERAGEIF($D$2:$CO$2,CQ$2,$D3:$CO3),"")</f>
        <v>90</v>
      </c>
      <c r="CR3" s="10" t="str">
        <f t="shared" ref="CR3:CU18" si="1">IFERROR(AVERAGEIF($D$2:$CO$2,CR$2,$D3:$CO3),"")</f>
        <v/>
      </c>
      <c r="CS3" s="10" t="str">
        <f t="shared" si="1"/>
        <v/>
      </c>
      <c r="CT3" s="10">
        <f t="shared" si="1"/>
        <v>93.333333333333329</v>
      </c>
      <c r="CU3" s="10" t="str">
        <f t="shared" si="1"/>
        <v/>
      </c>
      <c r="CV3" s="21" t="str">
        <f>IF(COUNT(E3:F3),MAX(E3:F3),"")</f>
        <v/>
      </c>
      <c r="CW3" s="21">
        <f>IF(COUNT(K3:L3),MAX(K3:L3),"")</f>
        <v>80</v>
      </c>
      <c r="CX3" s="22">
        <f>IF(COUNT(Q3:R3),MAX(Q3:R3),"")</f>
        <v>100</v>
      </c>
      <c r="CY3" s="22" t="str">
        <f>IF(COUNT(W3:X3),MAX(W3:X3),"")</f>
        <v/>
      </c>
      <c r="CZ3" s="22" t="str">
        <f>IF(COUNT(AC3:AD3),MAX(AC3:AD3),"")</f>
        <v/>
      </c>
      <c r="DA3" s="23" t="str">
        <f>IF(COUNT(AI3:AJ3),MAX(AI3:AJ3),"")</f>
        <v/>
      </c>
      <c r="DB3" s="23" t="str">
        <f>IF(COUNT(AO3:AP3),MAX(AO3:AP3),"")</f>
        <v/>
      </c>
      <c r="DC3" s="23" t="str">
        <f>IF(COUNT(AU3:AV3),MAX(AU3:AV3),"")</f>
        <v/>
      </c>
      <c r="DD3" s="23" t="str">
        <f>IF(COUNT(BA3:BB3),MAX(BA3:BB3),"")</f>
        <v/>
      </c>
      <c r="DE3" s="23" t="str">
        <f>IF(COUNT(BG3:BH3),MAX(BG3:BH3),"")</f>
        <v/>
      </c>
      <c r="DF3" s="23" t="str">
        <f>IF(COUNT(BM3:BN3),MAX(BM3:BN3),"")</f>
        <v/>
      </c>
      <c r="DG3" s="23" t="str">
        <f>IF(COUNT(BS3:BT3),MAX(BS3:BT3),"")</f>
        <v/>
      </c>
      <c r="DH3" s="23" t="str">
        <f>IF(COUNT(BY3:BZ3),MAX(BY3:BZ3),"")</f>
        <v/>
      </c>
      <c r="DI3" s="23" t="str">
        <f>IF(COUNT(CE3:CF3),MAX(CE3:CF3),"")</f>
        <v/>
      </c>
      <c r="DJ3" s="23" t="str">
        <f>IF(COUNT(CK3:CL3),MAX(CK3:CL3),"")</f>
        <v/>
      </c>
      <c r="DK3" s="23" t="str">
        <f>IFERROR(INDEX($CV$2:$DJ$2,,MATCH(MAX($CV3:$DJ3),$CV3:$DJ3,0)),"")</f>
        <v xml:space="preserve">Menganalisis pelaksanaan kewajiban, hak, dan tanggung jawab sebagai warga negara beserta dampaknya dalam kehidupan sehari-hari. </v>
      </c>
      <c r="DL3" s="23" t="str">
        <f>IFERROR(INDEX($CV$2:$DJ$2,,MATCH(MIN($CV3:$DJ3),$CV3:$DJ3,0)),"")</f>
        <v>Menelaah persatuan dan kesatuan terhadap kehidupan berbangsa dan bernegara beserta dampaknya.</v>
      </c>
      <c r="DM3" s="31" t="str">
        <f>IF(DK3="","",LOOKUP(MAX($CV3:$DJ3),KKM!$C$11:$C$14,KKM!$E$11:$E$14)&amp;" "&amp;PKN!DK3&amp;"; "&amp;LOOKUP(MIN(PKN!CV3:DJ3),KKM!$C$11:$C$14,KKM!$E$11:$E$14)&amp;" "&amp;PKN!DL3)</f>
        <v>Memiliki kemampuan yang sangat baik dalam  Menganalisis pelaksanaan kewajiban, hak, dan tanggung jawab sebagai warga negara beserta dampaknya dalam kehidupan sehari-hari. ; Memiliki kemampuan yang baik dalam  Menelaah persatuan dan kesatuan terhadap kehidupan berbangsa dan bernegara beserta dampaknya.</v>
      </c>
      <c r="DO3" s="9" t="str">
        <f>IF(COUNT(G3:I3),AVERAGE(G3:I3),"")</f>
        <v/>
      </c>
      <c r="DP3" s="9" t="str">
        <f>IF(DP$2="","",AVERAGE(M3:O3))</f>
        <v/>
      </c>
      <c r="DQ3" s="9" t="str">
        <f>IF(DQ$2="","",AVERAGE(S3:U3))</f>
        <v/>
      </c>
      <c r="DR3" s="9">
        <f>IF(DR$2="","",AVERAGE(Y3:AA3))</f>
        <v>90</v>
      </c>
      <c r="DS3" s="9">
        <f>IF(DS$2="","",AVERAGE(AE3:AG3))</f>
        <v>100</v>
      </c>
      <c r="DT3" s="9">
        <f>IF(DT$2="","",IFERROR(AVERAGE(AK3:AM3),""))</f>
        <v>90</v>
      </c>
      <c r="DU3" s="9" t="str">
        <f>IF(DU$2="","",IFERROR(AVERAGE(AQ3:AS3),""))</f>
        <v/>
      </c>
      <c r="DV3" s="9" t="str">
        <f>IF(DV$2="","",IFERROR(AVERAGE(AW3:AY3),""))</f>
        <v/>
      </c>
      <c r="DW3" s="9" t="str">
        <f>IFERROR(AVERAGE(BC3:BE3),"")</f>
        <v/>
      </c>
      <c r="DX3" s="9" t="str">
        <f>IFERROR(AVERAGE(BI3:BK3),"")</f>
        <v/>
      </c>
      <c r="DY3" s="9" t="str">
        <f>IFERROR(AVERAGE(BO3:BQ3),"")</f>
        <v/>
      </c>
      <c r="DZ3" s="9" t="str">
        <f>IFERROR(AVERAGE(BU3:BW3),"")</f>
        <v/>
      </c>
      <c r="EA3" s="9" t="str">
        <f>IFERROR(AVERAGE(CA3:CC3),"")</f>
        <v/>
      </c>
      <c r="EB3" s="9" t="str">
        <f>IFERROR(AVERAGE(CG3:CI3),"")</f>
        <v/>
      </c>
      <c r="EC3" s="9" t="str">
        <f>IFERROR(AVERAGE(CM3:CO3),"")</f>
        <v/>
      </c>
      <c r="ED3" s="9" t="str">
        <f>IFERROR(INDEX($DO$2:$EC$2,,MATCH(MAX($DO3:$EC3),$DO3:$EC3,0)),"")</f>
        <v>Menelaah keberagaman sosial, budaya, dan ekonomi masyarakat.</v>
      </c>
      <c r="EE3" s="9" t="str">
        <f>IFERROR(INDEX($DO$2:$EC$2,,MATCH(MIN($DO3:$EC3),$DO3:$EC3,0)),"")</f>
        <v>Menelaah persatuan dan kesatuan terhadap kehidupan berbangsa dan bernegara beserta dampaknya.</v>
      </c>
      <c r="EF3" s="31" t="str">
        <f>IFERROR(LOOKUP(MAX($DO3:$EC3),KKM!$C$11:$C$14,KKM!$F$11:$F$14),"")&amp;PKN!ED3&amp;"; "&amp;IFERROR(LOOKUP(MIN($DO3:$EC3),KKM!$C$11:$C$14,KKM!$F$11:$F$14),"")&amp;PKN!EE3</f>
        <v>Sangat terampil dalam Menelaah keberagaman sosial, budaya, dan ekonomi masyarakat.; Sangat terampil dalam Menelaah persatuan dan kesatuan terhadap kehidupan berbangsa dan bernegara beserta dampaknya.</v>
      </c>
    </row>
    <row r="4" spans="1:136" ht="47.25" x14ac:dyDescent="0.25">
      <c r="A4" s="2">
        <v>2</v>
      </c>
      <c r="B4" s="3" t="str">
        <f t="shared" ca="1" si="0"/>
        <v>ALI BIKRIH</v>
      </c>
      <c r="C4" s="3" t="str">
        <f t="shared" ca="1" si="0"/>
        <v>0096718446</v>
      </c>
      <c r="D4" s="4" t="s">
        <v>328</v>
      </c>
      <c r="E4" s="5"/>
      <c r="F4" s="5"/>
      <c r="G4" s="5"/>
      <c r="H4" s="5"/>
      <c r="I4" s="5"/>
      <c r="J4" s="4" t="s">
        <v>327</v>
      </c>
      <c r="K4" s="5">
        <v>80</v>
      </c>
      <c r="L4" s="5"/>
      <c r="M4" s="5"/>
      <c r="N4" s="5"/>
      <c r="O4" s="5"/>
      <c r="P4" s="4" t="s">
        <v>329</v>
      </c>
      <c r="Q4" s="5">
        <v>100</v>
      </c>
      <c r="R4" s="5"/>
      <c r="S4" s="5"/>
      <c r="T4" s="5"/>
      <c r="U4" s="5"/>
      <c r="V4" s="4" t="s">
        <v>327</v>
      </c>
      <c r="W4" s="5"/>
      <c r="X4" s="5"/>
      <c r="Y4" s="5"/>
      <c r="Z4" s="5">
        <v>100</v>
      </c>
      <c r="AA4" s="5"/>
      <c r="AB4" s="4" t="s">
        <v>330</v>
      </c>
      <c r="AC4" s="5"/>
      <c r="AD4" s="5"/>
      <c r="AE4" s="5"/>
      <c r="AF4" s="5">
        <v>100</v>
      </c>
      <c r="AG4" s="5"/>
      <c r="AH4" s="4" t="s">
        <v>172</v>
      </c>
      <c r="AI4" s="5"/>
      <c r="AJ4" s="5"/>
      <c r="AK4" s="5"/>
      <c r="AL4" s="5">
        <v>90</v>
      </c>
      <c r="AM4" s="5"/>
      <c r="AN4" s="6" t="s">
        <v>331</v>
      </c>
      <c r="AO4" s="5"/>
      <c r="AP4" s="5"/>
      <c r="AQ4" s="5"/>
      <c r="AR4" s="5"/>
      <c r="AS4" s="5"/>
      <c r="AT4" s="4" t="s">
        <v>332</v>
      </c>
      <c r="AU4" s="5"/>
      <c r="AV4" s="5"/>
      <c r="AW4" s="5"/>
      <c r="AX4" s="5"/>
      <c r="AY4" s="5"/>
      <c r="AZ4" s="4" t="s">
        <v>333</v>
      </c>
      <c r="BA4" s="5"/>
      <c r="BB4" s="5"/>
      <c r="BC4" s="5"/>
      <c r="BD4" s="5"/>
      <c r="BE4" s="5"/>
      <c r="BF4" s="4"/>
      <c r="BG4" s="5"/>
      <c r="BH4" s="5" t="s">
        <v>333</v>
      </c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6">
        <f t="shared" ref="CP4:CP32" si="2">IFERROR(MAX(CQ4:CR4),"")</f>
        <v>90</v>
      </c>
      <c r="CQ4" s="10">
        <f t="shared" ref="CQ4:CU26" si="3">IFERROR(AVERAGEIF($D$2:$CO$2,CQ$2,$D4:$CO4),"")</f>
        <v>90</v>
      </c>
      <c r="CR4" s="10" t="str">
        <f t="shared" si="1"/>
        <v/>
      </c>
      <c r="CS4" s="10" t="str">
        <f t="shared" si="1"/>
        <v/>
      </c>
      <c r="CT4" s="10">
        <f t="shared" si="1"/>
        <v>96.666666666666671</v>
      </c>
      <c r="CU4" s="10" t="str">
        <f t="shared" si="1"/>
        <v/>
      </c>
      <c r="CV4" s="21" t="str">
        <f t="shared" ref="CV4:CV32" si="4">IF(COUNT(E4:F4),MAX(E4:F4),"")</f>
        <v/>
      </c>
      <c r="CW4" s="21">
        <f t="shared" ref="CW4:CW32" si="5">IF(COUNT(K4:L4),MAX(K4:L4),"")</f>
        <v>80</v>
      </c>
      <c r="CX4" s="22">
        <f t="shared" ref="CX4:CX32" si="6">IF(COUNT(Q4:R4),MAX(Q4:R4),"")</f>
        <v>100</v>
      </c>
      <c r="CY4" s="22" t="str">
        <f t="shared" ref="CY4:CY32" si="7">IF(COUNT(W4:X4),MAX(W4:X4),"")</f>
        <v/>
      </c>
      <c r="CZ4" s="22" t="str">
        <f t="shared" ref="CZ4:CZ32" si="8">IF(COUNT(AC4:AD4),MAX(AC4:AD4),"")</f>
        <v/>
      </c>
      <c r="DA4" s="23" t="str">
        <f t="shared" ref="DA4:DA32" si="9">IF(COUNT(AI4:AJ4),MAX(AI4:AJ4),"")</f>
        <v/>
      </c>
      <c r="DB4" s="23" t="str">
        <f t="shared" ref="DB4:DB32" si="10">IF(COUNT(AO4:AP4),MAX(AO4:AP4),"")</f>
        <v/>
      </c>
      <c r="DC4" s="23" t="str">
        <f t="shared" ref="DC4:DC32" si="11">IF(COUNT(AU4:AV4),MAX(AU4:AV4),"")</f>
        <v/>
      </c>
      <c r="DD4" s="23" t="str">
        <f t="shared" ref="DD4:DD32" si="12">IF(COUNT(BA4:BB4),MAX(BA4:BB4),"")</f>
        <v/>
      </c>
      <c r="DE4" s="23" t="str">
        <f t="shared" ref="DE4:DE32" si="13">IF(COUNT(BG4:BH4),MAX(BG4:BH4),"")</f>
        <v/>
      </c>
      <c r="DF4" s="23" t="str">
        <f t="shared" ref="DF4:DF32" si="14">IF(COUNT(BM4:BN4),MAX(BM4:BN4),"")</f>
        <v/>
      </c>
      <c r="DG4" s="23" t="str">
        <f t="shared" ref="DG4:DG32" si="15">IF(COUNT(BS4:BT4),MAX(BS4:BT4),"")</f>
        <v/>
      </c>
      <c r="DH4" s="23" t="str">
        <f t="shared" ref="DH4:DH32" si="16">IF(COUNT(BY4:BZ4),MAX(BY4:BZ4),"")</f>
        <v/>
      </c>
      <c r="DI4" s="23" t="str">
        <f t="shared" ref="DI4:DI32" si="17">IF(COUNT(CE4:CF4),MAX(CE4:CF4),"")</f>
        <v/>
      </c>
      <c r="DJ4" s="23" t="str">
        <f t="shared" ref="DJ4:DJ32" si="18">IF(COUNT(CK4:CL4),MAX(CK4:CL4),"")</f>
        <v/>
      </c>
      <c r="DK4" s="23" t="str">
        <f t="shared" ref="DK4:DK32" si="19">IFERROR(INDEX($CV$2:$DJ$2,,MATCH(MAX($CV4:$DJ4),$CV4:$DJ4,0)),"")</f>
        <v xml:space="preserve">Menganalisis pelaksanaan kewajiban, hak, dan tanggung jawab sebagai warga negara beserta dampaknya dalam kehidupan sehari-hari. </v>
      </c>
      <c r="DL4" s="23" t="str">
        <f t="shared" ref="DL4:DL32" si="20">IFERROR(INDEX($CV$2:$DJ$2,,MATCH(MIN($CV4:$DJ4),$CV4:$DJ4,0)),"")</f>
        <v>Menelaah persatuan dan kesatuan terhadap kehidupan berbangsa dan bernegara beserta dampaknya.</v>
      </c>
      <c r="DM4" s="31" t="str">
        <f>IF(DK4="","",LOOKUP(MAX($CV4:$DJ4),KKM!$C$11:$C$14,KKM!$E$11:$E$14)&amp;" "&amp;PKN!DK4&amp;"; "&amp;LOOKUP(MIN(PKN!CV4:DJ4),KKM!$C$11:$C$14,KKM!$E$11:$E$14)&amp;" "&amp;PKN!DL4)</f>
        <v>Memiliki kemampuan yang sangat baik dalam  Menganalisis pelaksanaan kewajiban, hak, dan tanggung jawab sebagai warga negara beserta dampaknya dalam kehidupan sehari-hari. ; Memiliki kemampuan yang baik dalam  Menelaah persatuan dan kesatuan terhadap kehidupan berbangsa dan bernegara beserta dampaknya.</v>
      </c>
      <c r="DO4" s="9" t="str">
        <f t="shared" ref="DO4:DO32" si="21">IF(COUNT(G4:I4),AVERAGE(G4:I4),"")</f>
        <v/>
      </c>
      <c r="DP4" s="9" t="str">
        <f t="shared" ref="DP4:DP32" si="22">IF(DP$2="","",AVERAGE(M4:O4))</f>
        <v/>
      </c>
      <c r="DQ4" s="9" t="str">
        <f t="shared" ref="DQ4:DQ32" si="23">IF(DQ$2="","",AVERAGE(S4:U4))</f>
        <v/>
      </c>
      <c r="DR4" s="9">
        <f t="shared" ref="DR4:DR32" si="24">IF(DR$2="","",AVERAGE(Y4:AA4))</f>
        <v>100</v>
      </c>
      <c r="DS4" s="9">
        <f t="shared" ref="DS4:DS32" si="25">IF(DS$2="","",AVERAGE(AE4:AG4))</f>
        <v>100</v>
      </c>
      <c r="DT4" s="9">
        <f t="shared" ref="DT4:DT32" si="26">IF(DT$2="","",IFERROR(AVERAGE(AK4:AM4),""))</f>
        <v>90</v>
      </c>
      <c r="DU4" s="9" t="str">
        <f t="shared" ref="DU4:DU32" si="27">IF(DU$2="","",IFERROR(AVERAGE(AQ4:AS4),""))</f>
        <v/>
      </c>
      <c r="DV4" s="9" t="str">
        <f t="shared" ref="DV4:DV32" si="28">IF(DV$2="","",IFERROR(AVERAGE(AW4:AY4),""))</f>
        <v/>
      </c>
      <c r="DW4" s="9" t="str">
        <f t="shared" ref="DW4:DW32" si="29">IFERROR(AVERAGE(BC4:BE4),"")</f>
        <v/>
      </c>
      <c r="DX4" s="9" t="str">
        <f t="shared" ref="DX4:DX32" si="30">IFERROR(AVERAGE(BI4:BK4),"")</f>
        <v/>
      </c>
      <c r="DY4" s="9" t="str">
        <f t="shared" ref="DY4:DY32" si="31">IFERROR(AVERAGE(BO4:BQ4),"")</f>
        <v/>
      </c>
      <c r="DZ4" s="9" t="str">
        <f t="shared" ref="DZ4:DZ32" si="32">IFERROR(AVERAGE(BU4:BW4),"")</f>
        <v/>
      </c>
      <c r="EA4" s="9" t="str">
        <f t="shared" ref="EA4:EA32" si="33">IFERROR(AVERAGE(CA4:CC4),"")</f>
        <v/>
      </c>
      <c r="EB4" s="9" t="str">
        <f t="shared" ref="EB4:EB32" si="34">IFERROR(AVERAGE(CG4:CI4),"")</f>
        <v/>
      </c>
      <c r="EC4" s="9" t="str">
        <f t="shared" ref="EC4:EC32" si="35">IFERROR(AVERAGE(CM4:CO4),"")</f>
        <v/>
      </c>
      <c r="ED4" s="9" t="str">
        <f t="shared" ref="ED4:ED32" si="36">IFERROR(INDEX($DO$2:$EC$2,,MATCH(MAX($DO4:$EC4),$DO4:$EC4,0)),"")</f>
        <v>Menelaah persatuan dan kesatuan terhadap kehidupan berbangsa dan bernegara beserta dampaknya.</v>
      </c>
      <c r="EE4" s="9" t="str">
        <f t="shared" ref="EE4:EE32" si="37">IFERROR(INDEX($DO$2:$EC$2,,MATCH(MIN($DO4:$EC4),$DO4:$EC4,0)),"")</f>
        <v>Menyajikan hasil analisis pelaksanaan nilai-nilai Pancasila dalam kehidupan sehari-hari.</v>
      </c>
      <c r="EF4" s="31" t="str">
        <f>IFERROR(LOOKUP(MAX($DO4:$EC4),KKM!$C$11:$C$14,KKM!$F$11:$F$14),"")&amp;PKN!ED4&amp;"; "&amp;IFERROR(LOOKUP(MIN($DO4:$EC4),KKM!$C$11:$C$14,KKM!$F$11:$F$14),"")&amp;PKN!EE4</f>
        <v>Sangat terampil dalam Menelaah persatuan dan kesatuan terhadap kehidupan berbangsa dan bernegara beserta dampaknya.; Sangat terampil dalam Menyajikan hasil analisis pelaksanaan nilai-nilai Pancasila dalam kehidupan sehari-hari.</v>
      </c>
    </row>
    <row r="5" spans="1:136" ht="47.25" x14ac:dyDescent="0.25">
      <c r="A5" s="2">
        <v>3</v>
      </c>
      <c r="B5" s="3" t="str">
        <f t="shared" ca="1" si="0"/>
        <v>ANIES KALEELA</v>
      </c>
      <c r="C5" s="3" t="str">
        <f t="shared" ca="1" si="0"/>
        <v>0084872709</v>
      </c>
      <c r="D5" s="4" t="s">
        <v>328</v>
      </c>
      <c r="E5" s="5"/>
      <c r="F5" s="5"/>
      <c r="G5" s="5"/>
      <c r="H5" s="5"/>
      <c r="I5" s="5"/>
      <c r="J5" s="4" t="s">
        <v>327</v>
      </c>
      <c r="K5" s="5">
        <v>100</v>
      </c>
      <c r="L5" s="5"/>
      <c r="M5" s="5"/>
      <c r="N5" s="5"/>
      <c r="O5" s="5"/>
      <c r="P5" s="4" t="s">
        <v>329</v>
      </c>
      <c r="Q5" s="5">
        <v>100</v>
      </c>
      <c r="R5" s="5"/>
      <c r="S5" s="5"/>
      <c r="T5" s="5"/>
      <c r="U5" s="5"/>
      <c r="V5" s="4" t="s">
        <v>327</v>
      </c>
      <c r="W5" s="5"/>
      <c r="X5" s="5"/>
      <c r="Y5" s="5"/>
      <c r="Z5" s="5">
        <v>100</v>
      </c>
      <c r="AA5" s="5"/>
      <c r="AB5" s="4" t="s">
        <v>330</v>
      </c>
      <c r="AC5" s="5"/>
      <c r="AD5" s="5"/>
      <c r="AE5" s="5"/>
      <c r="AF5" s="5">
        <v>100</v>
      </c>
      <c r="AG5" s="5"/>
      <c r="AH5" s="4" t="s">
        <v>172</v>
      </c>
      <c r="AI5" s="5"/>
      <c r="AJ5" s="5"/>
      <c r="AK5" s="5"/>
      <c r="AL5" s="5">
        <v>90</v>
      </c>
      <c r="AM5" s="5"/>
      <c r="AN5" s="6" t="s">
        <v>331</v>
      </c>
      <c r="AO5" s="5"/>
      <c r="AP5" s="5"/>
      <c r="AQ5" s="5"/>
      <c r="AR5" s="5"/>
      <c r="AS5" s="5"/>
      <c r="AT5" s="4" t="s">
        <v>332</v>
      </c>
      <c r="AU5" s="5"/>
      <c r="AV5" s="5"/>
      <c r="AW5" s="5"/>
      <c r="AX5" s="5"/>
      <c r="AY5" s="5"/>
      <c r="AZ5" s="4" t="s">
        <v>333</v>
      </c>
      <c r="BA5" s="5"/>
      <c r="BB5" s="5"/>
      <c r="BC5" s="5"/>
      <c r="BD5" s="5"/>
      <c r="BE5" s="5"/>
      <c r="BF5" s="4"/>
      <c r="BG5" s="5"/>
      <c r="BH5" s="5" t="s">
        <v>333</v>
      </c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6">
        <f t="shared" si="2"/>
        <v>100</v>
      </c>
      <c r="CQ5" s="10">
        <f t="shared" si="3"/>
        <v>100</v>
      </c>
      <c r="CR5" s="10" t="str">
        <f t="shared" si="1"/>
        <v/>
      </c>
      <c r="CS5" s="10" t="str">
        <f t="shared" si="1"/>
        <v/>
      </c>
      <c r="CT5" s="10">
        <f t="shared" si="1"/>
        <v>96.666666666666671</v>
      </c>
      <c r="CU5" s="10" t="str">
        <f t="shared" si="1"/>
        <v/>
      </c>
      <c r="CV5" s="21" t="str">
        <f t="shared" si="4"/>
        <v/>
      </c>
      <c r="CW5" s="21">
        <f t="shared" si="5"/>
        <v>100</v>
      </c>
      <c r="CX5" s="22">
        <f t="shared" si="6"/>
        <v>100</v>
      </c>
      <c r="CY5" s="22" t="str">
        <f t="shared" si="7"/>
        <v/>
      </c>
      <c r="CZ5" s="22" t="str">
        <f t="shared" si="8"/>
        <v/>
      </c>
      <c r="DA5" s="23" t="str">
        <f t="shared" si="9"/>
        <v/>
      </c>
      <c r="DB5" s="23" t="str">
        <f t="shared" si="10"/>
        <v/>
      </c>
      <c r="DC5" s="23" t="str">
        <f t="shared" si="11"/>
        <v/>
      </c>
      <c r="DD5" s="23" t="str">
        <f t="shared" si="12"/>
        <v/>
      </c>
      <c r="DE5" s="23" t="str">
        <f t="shared" si="13"/>
        <v/>
      </c>
      <c r="DF5" s="23" t="str">
        <f t="shared" si="14"/>
        <v/>
      </c>
      <c r="DG5" s="23" t="str">
        <f t="shared" si="15"/>
        <v/>
      </c>
      <c r="DH5" s="23" t="str">
        <f t="shared" si="16"/>
        <v/>
      </c>
      <c r="DI5" s="23" t="str">
        <f t="shared" si="17"/>
        <v/>
      </c>
      <c r="DJ5" s="23" t="str">
        <f t="shared" si="18"/>
        <v/>
      </c>
      <c r="DK5" s="23" t="str">
        <f t="shared" si="19"/>
        <v>Menelaah persatuan dan kesatuan terhadap kehidupan berbangsa dan bernegara beserta dampaknya.</v>
      </c>
      <c r="DL5" s="23" t="str">
        <f t="shared" si="20"/>
        <v>Menelaah persatuan dan kesatuan terhadap kehidupan berbangsa dan bernegara beserta dampaknya.</v>
      </c>
      <c r="DM5" s="31" t="str">
        <f>IF(DK5="","",LOOKUP(MAX($CV5:$DJ5),KKM!$C$11:$C$14,KKM!$E$11:$E$14)&amp;" "&amp;PKN!DK5&amp;"; "&amp;LOOKUP(MIN(PKN!CV5:DJ5),KKM!$C$11:$C$14,KKM!$E$11:$E$14)&amp;" "&amp;PKN!DL5)</f>
        <v>Memiliki kemampuan yang sangat baik dalam  Menelaah persatuan dan kesatuan terhadap kehidupan berbangsa dan bernegara beserta dampaknya.; Memiliki kemampuan yang sangat baik dalam  Menelaah persatuan dan kesatuan terhadap kehidupan berbangsa dan bernegara beserta dampaknya.</v>
      </c>
      <c r="DO5" s="9" t="str">
        <f t="shared" si="21"/>
        <v/>
      </c>
      <c r="DP5" s="9" t="str">
        <f t="shared" si="22"/>
        <v/>
      </c>
      <c r="DQ5" s="9" t="str">
        <f t="shared" si="23"/>
        <v/>
      </c>
      <c r="DR5" s="9">
        <f t="shared" si="24"/>
        <v>100</v>
      </c>
      <c r="DS5" s="9">
        <f t="shared" si="25"/>
        <v>100</v>
      </c>
      <c r="DT5" s="9">
        <f t="shared" si="26"/>
        <v>90</v>
      </c>
      <c r="DU5" s="9" t="str">
        <f t="shared" si="27"/>
        <v/>
      </c>
      <c r="DV5" s="9" t="str">
        <f t="shared" si="28"/>
        <v/>
      </c>
      <c r="DW5" s="9" t="str">
        <f t="shared" si="29"/>
        <v/>
      </c>
      <c r="DX5" s="9" t="str">
        <f t="shared" si="30"/>
        <v/>
      </c>
      <c r="DY5" s="9" t="str">
        <f t="shared" si="31"/>
        <v/>
      </c>
      <c r="DZ5" s="9" t="str">
        <f t="shared" si="32"/>
        <v/>
      </c>
      <c r="EA5" s="9" t="str">
        <f t="shared" si="33"/>
        <v/>
      </c>
      <c r="EB5" s="9" t="str">
        <f t="shared" si="34"/>
        <v/>
      </c>
      <c r="EC5" s="9" t="str">
        <f t="shared" si="35"/>
        <v/>
      </c>
      <c r="ED5" s="9" t="str">
        <f t="shared" si="36"/>
        <v>Menelaah persatuan dan kesatuan terhadap kehidupan berbangsa dan bernegara beserta dampaknya.</v>
      </c>
      <c r="EE5" s="9" t="str">
        <f t="shared" si="37"/>
        <v>Menyajikan hasil analisis pelaksanaan nilai-nilai Pancasila dalam kehidupan sehari-hari.</v>
      </c>
      <c r="EF5" s="31" t="str">
        <f>IFERROR(LOOKUP(MAX($DO5:$EC5),KKM!$C$11:$C$14,KKM!$F$11:$F$14),"")&amp;PKN!ED5&amp;"; "&amp;IFERROR(LOOKUP(MIN($DO5:$EC5),KKM!$C$11:$C$14,KKM!$F$11:$F$14),"")&amp;PKN!EE5</f>
        <v>Sangat terampil dalam Menelaah persatuan dan kesatuan terhadap kehidupan berbangsa dan bernegara beserta dampaknya.; Sangat terampil dalam Menyajikan hasil analisis pelaksanaan nilai-nilai Pancasila dalam kehidupan sehari-hari.</v>
      </c>
    </row>
    <row r="6" spans="1:136" ht="47.25" x14ac:dyDescent="0.25">
      <c r="A6" s="2">
        <v>4</v>
      </c>
      <c r="B6" s="3" t="str">
        <f t="shared" ca="1" si="0"/>
        <v>DEDI</v>
      </c>
      <c r="C6" s="3" t="str">
        <f t="shared" ca="1" si="0"/>
        <v>0077915208</v>
      </c>
      <c r="D6" s="4" t="s">
        <v>328</v>
      </c>
      <c r="E6" s="5"/>
      <c r="F6" s="5"/>
      <c r="G6" s="5"/>
      <c r="H6" s="5"/>
      <c r="I6" s="5"/>
      <c r="J6" s="4" t="s">
        <v>327</v>
      </c>
      <c r="K6" s="5">
        <v>100</v>
      </c>
      <c r="L6" s="5"/>
      <c r="M6" s="5"/>
      <c r="N6" s="5"/>
      <c r="O6" s="5"/>
      <c r="P6" s="4" t="s">
        <v>329</v>
      </c>
      <c r="Q6" s="5">
        <v>100</v>
      </c>
      <c r="R6" s="5"/>
      <c r="S6" s="5"/>
      <c r="T6" s="5"/>
      <c r="U6" s="5"/>
      <c r="V6" s="4" t="s">
        <v>327</v>
      </c>
      <c r="W6" s="5"/>
      <c r="X6" s="5"/>
      <c r="Y6" s="5"/>
      <c r="Z6" s="5">
        <v>100</v>
      </c>
      <c r="AA6" s="5"/>
      <c r="AB6" s="4" t="s">
        <v>330</v>
      </c>
      <c r="AC6" s="5"/>
      <c r="AD6" s="5"/>
      <c r="AE6" s="5"/>
      <c r="AF6" s="5">
        <v>100</v>
      </c>
      <c r="AG6" s="5"/>
      <c r="AH6" s="4" t="s">
        <v>172</v>
      </c>
      <c r="AI6" s="5"/>
      <c r="AJ6" s="5"/>
      <c r="AK6" s="5"/>
      <c r="AL6" s="5">
        <v>90</v>
      </c>
      <c r="AM6" s="5"/>
      <c r="AN6" s="6" t="s">
        <v>331</v>
      </c>
      <c r="AO6" s="5"/>
      <c r="AP6" s="5"/>
      <c r="AQ6" s="5"/>
      <c r="AR6" s="5"/>
      <c r="AS6" s="5"/>
      <c r="AT6" s="4" t="s">
        <v>332</v>
      </c>
      <c r="AU6" s="5"/>
      <c r="AV6" s="5"/>
      <c r="AW6" s="5"/>
      <c r="AX6" s="5"/>
      <c r="AY6" s="5"/>
      <c r="AZ6" s="4" t="s">
        <v>333</v>
      </c>
      <c r="BA6" s="5"/>
      <c r="BB6" s="5"/>
      <c r="BC6" s="5"/>
      <c r="BD6" s="5"/>
      <c r="BE6" s="5"/>
      <c r="BF6" s="4"/>
      <c r="BG6" s="5"/>
      <c r="BH6" s="5" t="s">
        <v>333</v>
      </c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6">
        <f t="shared" si="2"/>
        <v>100</v>
      </c>
      <c r="CQ6" s="10">
        <f t="shared" si="3"/>
        <v>100</v>
      </c>
      <c r="CR6" s="10" t="str">
        <f t="shared" si="1"/>
        <v/>
      </c>
      <c r="CS6" s="10" t="str">
        <f t="shared" si="1"/>
        <v/>
      </c>
      <c r="CT6" s="10">
        <f t="shared" si="1"/>
        <v>96.666666666666671</v>
      </c>
      <c r="CU6" s="10" t="str">
        <f t="shared" si="1"/>
        <v/>
      </c>
      <c r="CV6" s="21" t="str">
        <f t="shared" si="4"/>
        <v/>
      </c>
      <c r="CW6" s="21">
        <f t="shared" si="5"/>
        <v>100</v>
      </c>
      <c r="CX6" s="22">
        <f t="shared" si="6"/>
        <v>100</v>
      </c>
      <c r="CY6" s="22" t="str">
        <f t="shared" si="7"/>
        <v/>
      </c>
      <c r="CZ6" s="22" t="str">
        <f t="shared" si="8"/>
        <v/>
      </c>
      <c r="DA6" s="23" t="str">
        <f t="shared" si="9"/>
        <v/>
      </c>
      <c r="DB6" s="23" t="str">
        <f t="shared" si="10"/>
        <v/>
      </c>
      <c r="DC6" s="23" t="str">
        <f t="shared" si="11"/>
        <v/>
      </c>
      <c r="DD6" s="23" t="str">
        <f t="shared" si="12"/>
        <v/>
      </c>
      <c r="DE6" s="23" t="str">
        <f t="shared" si="13"/>
        <v/>
      </c>
      <c r="DF6" s="23" t="str">
        <f t="shared" si="14"/>
        <v/>
      </c>
      <c r="DG6" s="23" t="str">
        <f t="shared" si="15"/>
        <v/>
      </c>
      <c r="DH6" s="23" t="str">
        <f t="shared" si="16"/>
        <v/>
      </c>
      <c r="DI6" s="23" t="str">
        <f t="shared" si="17"/>
        <v/>
      </c>
      <c r="DJ6" s="23" t="str">
        <f t="shared" si="18"/>
        <v/>
      </c>
      <c r="DK6" s="23" t="str">
        <f t="shared" si="19"/>
        <v>Menelaah persatuan dan kesatuan terhadap kehidupan berbangsa dan bernegara beserta dampaknya.</v>
      </c>
      <c r="DL6" s="23" t="str">
        <f t="shared" si="20"/>
        <v>Menelaah persatuan dan kesatuan terhadap kehidupan berbangsa dan bernegara beserta dampaknya.</v>
      </c>
      <c r="DM6" s="31" t="str">
        <f>IF(DK6="","",LOOKUP(MAX($CV6:$DJ6),KKM!$C$11:$C$14,KKM!$E$11:$E$14)&amp;" "&amp;PKN!DK6&amp;"; "&amp;LOOKUP(MIN(PKN!CV6:DJ6),KKM!$C$11:$C$14,KKM!$E$11:$E$14)&amp;" "&amp;PKN!DL6)</f>
        <v>Memiliki kemampuan yang sangat baik dalam  Menelaah persatuan dan kesatuan terhadap kehidupan berbangsa dan bernegara beserta dampaknya.; Memiliki kemampuan yang sangat baik dalam  Menelaah persatuan dan kesatuan terhadap kehidupan berbangsa dan bernegara beserta dampaknya.</v>
      </c>
      <c r="DO6" s="9" t="str">
        <f t="shared" si="21"/>
        <v/>
      </c>
      <c r="DP6" s="9" t="str">
        <f t="shared" si="22"/>
        <v/>
      </c>
      <c r="DQ6" s="9" t="str">
        <f t="shared" si="23"/>
        <v/>
      </c>
      <c r="DR6" s="9">
        <f t="shared" si="24"/>
        <v>100</v>
      </c>
      <c r="DS6" s="9">
        <f t="shared" si="25"/>
        <v>100</v>
      </c>
      <c r="DT6" s="9">
        <f t="shared" si="26"/>
        <v>90</v>
      </c>
      <c r="DU6" s="9" t="str">
        <f t="shared" si="27"/>
        <v/>
      </c>
      <c r="DV6" s="9" t="str">
        <f t="shared" si="28"/>
        <v/>
      </c>
      <c r="DW6" s="9" t="str">
        <f t="shared" si="29"/>
        <v/>
      </c>
      <c r="DX6" s="9" t="str">
        <f t="shared" si="30"/>
        <v/>
      </c>
      <c r="DY6" s="9" t="str">
        <f t="shared" si="31"/>
        <v/>
      </c>
      <c r="DZ6" s="9" t="str">
        <f t="shared" si="32"/>
        <v/>
      </c>
      <c r="EA6" s="9" t="str">
        <f t="shared" si="33"/>
        <v/>
      </c>
      <c r="EB6" s="9" t="str">
        <f t="shared" si="34"/>
        <v/>
      </c>
      <c r="EC6" s="9" t="str">
        <f t="shared" si="35"/>
        <v/>
      </c>
      <c r="ED6" s="9" t="str">
        <f t="shared" si="36"/>
        <v>Menelaah persatuan dan kesatuan terhadap kehidupan berbangsa dan bernegara beserta dampaknya.</v>
      </c>
      <c r="EE6" s="9" t="str">
        <f t="shared" si="37"/>
        <v>Menyajikan hasil analisis pelaksanaan nilai-nilai Pancasila dalam kehidupan sehari-hari.</v>
      </c>
      <c r="EF6" s="31" t="str">
        <f>IFERROR(LOOKUP(MAX($DO6:$EC6),KKM!$C$11:$C$14,KKM!$F$11:$F$14),"")&amp;PKN!ED6&amp;"; "&amp;IFERROR(LOOKUP(MIN($DO6:$EC6),KKM!$C$11:$C$14,KKM!$F$11:$F$14),"")&amp;PKN!EE6</f>
        <v>Sangat terampil dalam Menelaah persatuan dan kesatuan terhadap kehidupan berbangsa dan bernegara beserta dampaknya.; Sangat terampil dalam Menyajikan hasil analisis pelaksanaan nilai-nilai Pancasila dalam kehidupan sehari-hari.</v>
      </c>
    </row>
    <row r="7" spans="1:136" ht="47.25" x14ac:dyDescent="0.25">
      <c r="A7" s="2">
        <v>5</v>
      </c>
      <c r="B7" s="3" t="str">
        <f t="shared" ca="1" si="0"/>
        <v>DESWITA MAHARANI</v>
      </c>
      <c r="C7" s="3" t="str">
        <f t="shared" ca="1" si="0"/>
        <v>0093819661</v>
      </c>
      <c r="D7" s="4" t="s">
        <v>328</v>
      </c>
      <c r="E7" s="5"/>
      <c r="F7" s="5"/>
      <c r="G7" s="5"/>
      <c r="H7" s="5"/>
      <c r="I7" s="5"/>
      <c r="J7" s="4" t="s">
        <v>327</v>
      </c>
      <c r="K7" s="5">
        <v>100</v>
      </c>
      <c r="L7" s="5"/>
      <c r="M7" s="5"/>
      <c r="N7" s="5"/>
      <c r="O7" s="5"/>
      <c r="P7" s="4" t="s">
        <v>329</v>
      </c>
      <c r="Q7" s="5">
        <v>100</v>
      </c>
      <c r="R7" s="5"/>
      <c r="S7" s="5"/>
      <c r="T7" s="5"/>
      <c r="U7" s="5"/>
      <c r="V7" s="4" t="s">
        <v>327</v>
      </c>
      <c r="W7" s="5"/>
      <c r="X7" s="5"/>
      <c r="Y7" s="5"/>
      <c r="Z7" s="5">
        <v>100</v>
      </c>
      <c r="AA7" s="5"/>
      <c r="AB7" s="4" t="s">
        <v>330</v>
      </c>
      <c r="AC7" s="5"/>
      <c r="AD7" s="5"/>
      <c r="AE7" s="5"/>
      <c r="AF7" s="5">
        <v>100</v>
      </c>
      <c r="AG7" s="5"/>
      <c r="AH7" s="4" t="s">
        <v>172</v>
      </c>
      <c r="AI7" s="5"/>
      <c r="AJ7" s="5"/>
      <c r="AK7" s="5"/>
      <c r="AL7" s="5">
        <v>90</v>
      </c>
      <c r="AM7" s="5"/>
      <c r="AN7" s="6" t="s">
        <v>331</v>
      </c>
      <c r="AO7" s="5"/>
      <c r="AP7" s="5"/>
      <c r="AQ7" s="5"/>
      <c r="AR7" s="5"/>
      <c r="AS7" s="5"/>
      <c r="AT7" s="4" t="s">
        <v>332</v>
      </c>
      <c r="AU7" s="5"/>
      <c r="AV7" s="5"/>
      <c r="AW7" s="5"/>
      <c r="AX7" s="5"/>
      <c r="AY7" s="5"/>
      <c r="AZ7" s="4" t="s">
        <v>333</v>
      </c>
      <c r="BA7" s="5"/>
      <c r="BB7" s="5"/>
      <c r="BC7" s="5"/>
      <c r="BD7" s="5"/>
      <c r="BE7" s="5"/>
      <c r="BF7" s="4"/>
      <c r="BG7" s="5"/>
      <c r="BH7" s="5" t="s">
        <v>333</v>
      </c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6">
        <f t="shared" si="2"/>
        <v>100</v>
      </c>
      <c r="CQ7" s="10">
        <f t="shared" si="3"/>
        <v>100</v>
      </c>
      <c r="CR7" s="10" t="str">
        <f t="shared" si="1"/>
        <v/>
      </c>
      <c r="CS7" s="10" t="str">
        <f t="shared" si="1"/>
        <v/>
      </c>
      <c r="CT7" s="10">
        <f t="shared" si="1"/>
        <v>96.666666666666671</v>
      </c>
      <c r="CU7" s="10" t="str">
        <f t="shared" si="1"/>
        <v/>
      </c>
      <c r="CV7" s="21" t="str">
        <f t="shared" si="4"/>
        <v/>
      </c>
      <c r="CW7" s="21">
        <f t="shared" si="5"/>
        <v>100</v>
      </c>
      <c r="CX7" s="22">
        <f t="shared" si="6"/>
        <v>100</v>
      </c>
      <c r="CY7" s="22" t="str">
        <f t="shared" si="7"/>
        <v/>
      </c>
      <c r="CZ7" s="22" t="str">
        <f t="shared" si="8"/>
        <v/>
      </c>
      <c r="DA7" s="23" t="str">
        <f t="shared" si="9"/>
        <v/>
      </c>
      <c r="DB7" s="23" t="str">
        <f t="shared" si="10"/>
        <v/>
      </c>
      <c r="DC7" s="23" t="str">
        <f t="shared" si="11"/>
        <v/>
      </c>
      <c r="DD7" s="23" t="str">
        <f t="shared" si="12"/>
        <v/>
      </c>
      <c r="DE7" s="23" t="str">
        <f t="shared" si="13"/>
        <v/>
      </c>
      <c r="DF7" s="23" t="str">
        <f t="shared" si="14"/>
        <v/>
      </c>
      <c r="DG7" s="23" t="str">
        <f t="shared" si="15"/>
        <v/>
      </c>
      <c r="DH7" s="23" t="str">
        <f t="shared" si="16"/>
        <v/>
      </c>
      <c r="DI7" s="23" t="str">
        <f t="shared" si="17"/>
        <v/>
      </c>
      <c r="DJ7" s="23" t="str">
        <f t="shared" si="18"/>
        <v/>
      </c>
      <c r="DK7" s="23" t="str">
        <f t="shared" si="19"/>
        <v>Menelaah persatuan dan kesatuan terhadap kehidupan berbangsa dan bernegara beserta dampaknya.</v>
      </c>
      <c r="DL7" s="23" t="str">
        <f t="shared" si="20"/>
        <v>Menelaah persatuan dan kesatuan terhadap kehidupan berbangsa dan bernegara beserta dampaknya.</v>
      </c>
      <c r="DM7" s="31" t="str">
        <f>IF(DK7="","",LOOKUP(MAX($CV7:$DJ7),KKM!$C$11:$C$14,KKM!$E$11:$E$14)&amp;" "&amp;PKN!DK7&amp;"; "&amp;LOOKUP(MIN(PKN!CV7:DJ7),KKM!$C$11:$C$14,KKM!$E$11:$E$14)&amp;" "&amp;PKN!DL7)</f>
        <v>Memiliki kemampuan yang sangat baik dalam  Menelaah persatuan dan kesatuan terhadap kehidupan berbangsa dan bernegara beserta dampaknya.; Memiliki kemampuan yang sangat baik dalam  Menelaah persatuan dan kesatuan terhadap kehidupan berbangsa dan bernegara beserta dampaknya.</v>
      </c>
      <c r="DO7" s="9" t="str">
        <f t="shared" si="21"/>
        <v/>
      </c>
      <c r="DP7" s="9" t="str">
        <f t="shared" si="22"/>
        <v/>
      </c>
      <c r="DQ7" s="9" t="str">
        <f t="shared" si="23"/>
        <v/>
      </c>
      <c r="DR7" s="9">
        <f t="shared" si="24"/>
        <v>100</v>
      </c>
      <c r="DS7" s="9">
        <f t="shared" si="25"/>
        <v>100</v>
      </c>
      <c r="DT7" s="9">
        <f t="shared" si="26"/>
        <v>90</v>
      </c>
      <c r="DU7" s="9" t="str">
        <f t="shared" si="27"/>
        <v/>
      </c>
      <c r="DV7" s="9" t="str">
        <f t="shared" si="28"/>
        <v/>
      </c>
      <c r="DW7" s="9" t="str">
        <f t="shared" si="29"/>
        <v/>
      </c>
      <c r="DX7" s="9" t="str">
        <f t="shared" si="30"/>
        <v/>
      </c>
      <c r="DY7" s="9" t="str">
        <f t="shared" si="31"/>
        <v/>
      </c>
      <c r="DZ7" s="9" t="str">
        <f t="shared" si="32"/>
        <v/>
      </c>
      <c r="EA7" s="9" t="str">
        <f t="shared" si="33"/>
        <v/>
      </c>
      <c r="EB7" s="9" t="str">
        <f t="shared" si="34"/>
        <v/>
      </c>
      <c r="EC7" s="9" t="str">
        <f t="shared" si="35"/>
        <v/>
      </c>
      <c r="ED7" s="9" t="str">
        <f t="shared" si="36"/>
        <v>Menelaah persatuan dan kesatuan terhadap kehidupan berbangsa dan bernegara beserta dampaknya.</v>
      </c>
      <c r="EE7" s="9" t="str">
        <f t="shared" si="37"/>
        <v>Menyajikan hasil analisis pelaksanaan nilai-nilai Pancasila dalam kehidupan sehari-hari.</v>
      </c>
      <c r="EF7" s="31" t="str">
        <f>IFERROR(LOOKUP(MAX($DO7:$EC7),KKM!$C$11:$C$14,KKM!$F$11:$F$14),"")&amp;PKN!ED7&amp;"; "&amp;IFERROR(LOOKUP(MIN($DO7:$EC7),KKM!$C$11:$C$14,KKM!$F$11:$F$14),"")&amp;PKN!EE7</f>
        <v>Sangat terampil dalam Menelaah persatuan dan kesatuan terhadap kehidupan berbangsa dan bernegara beserta dampaknya.; Sangat terampil dalam Menyajikan hasil analisis pelaksanaan nilai-nilai Pancasila dalam kehidupan sehari-hari.</v>
      </c>
    </row>
    <row r="8" spans="1:136" ht="47.25" x14ac:dyDescent="0.25">
      <c r="A8" s="2">
        <v>6</v>
      </c>
      <c r="B8" s="3" t="str">
        <f t="shared" ca="1" si="0"/>
        <v>DIMAZ RADITHYA SHARIQUE</v>
      </c>
      <c r="C8" s="3" t="str">
        <f t="shared" ca="1" si="0"/>
        <v>0091258806</v>
      </c>
      <c r="D8" s="4" t="s">
        <v>328</v>
      </c>
      <c r="E8" s="5"/>
      <c r="F8" s="5"/>
      <c r="G8" s="5"/>
      <c r="H8" s="5"/>
      <c r="I8" s="5"/>
      <c r="J8" s="4" t="s">
        <v>327</v>
      </c>
      <c r="K8" s="5">
        <v>100</v>
      </c>
      <c r="L8" s="5"/>
      <c r="M8" s="5"/>
      <c r="N8" s="5"/>
      <c r="O8" s="5"/>
      <c r="P8" s="4" t="s">
        <v>329</v>
      </c>
      <c r="Q8" s="5">
        <v>100</v>
      </c>
      <c r="R8" s="5"/>
      <c r="S8" s="5"/>
      <c r="T8" s="5"/>
      <c r="U8" s="5"/>
      <c r="V8" s="4" t="s">
        <v>327</v>
      </c>
      <c r="W8" s="5"/>
      <c r="X8" s="5"/>
      <c r="Y8" s="5"/>
      <c r="Z8" s="5">
        <v>90</v>
      </c>
      <c r="AA8" s="5"/>
      <c r="AB8" s="4" t="s">
        <v>330</v>
      </c>
      <c r="AC8" s="5"/>
      <c r="AD8" s="5"/>
      <c r="AE8" s="5"/>
      <c r="AF8" s="5">
        <v>100</v>
      </c>
      <c r="AG8" s="5"/>
      <c r="AH8" s="4" t="s">
        <v>172</v>
      </c>
      <c r="AI8" s="5"/>
      <c r="AJ8" s="5"/>
      <c r="AK8" s="5"/>
      <c r="AL8" s="5">
        <v>90</v>
      </c>
      <c r="AM8" s="5"/>
      <c r="AN8" s="6" t="s">
        <v>331</v>
      </c>
      <c r="AO8" s="5"/>
      <c r="AP8" s="5"/>
      <c r="AQ8" s="5"/>
      <c r="AR8" s="5"/>
      <c r="AS8" s="5"/>
      <c r="AT8" s="4" t="s">
        <v>332</v>
      </c>
      <c r="AU8" s="5"/>
      <c r="AV8" s="5"/>
      <c r="AW8" s="5"/>
      <c r="AX8" s="5"/>
      <c r="AY8" s="5"/>
      <c r="AZ8" s="4" t="s">
        <v>333</v>
      </c>
      <c r="BA8" s="5"/>
      <c r="BB8" s="5"/>
      <c r="BC8" s="5"/>
      <c r="BD8" s="5"/>
      <c r="BE8" s="5"/>
      <c r="BF8" s="4"/>
      <c r="BG8" s="5"/>
      <c r="BH8" s="5" t="s">
        <v>333</v>
      </c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6">
        <f t="shared" si="2"/>
        <v>100</v>
      </c>
      <c r="CQ8" s="10">
        <f t="shared" si="3"/>
        <v>100</v>
      </c>
      <c r="CR8" s="10" t="str">
        <f t="shared" si="1"/>
        <v/>
      </c>
      <c r="CS8" s="10" t="str">
        <f t="shared" si="1"/>
        <v/>
      </c>
      <c r="CT8" s="10">
        <f t="shared" si="1"/>
        <v>93.333333333333329</v>
      </c>
      <c r="CU8" s="10" t="str">
        <f t="shared" si="1"/>
        <v/>
      </c>
      <c r="CV8" s="21" t="str">
        <f t="shared" si="4"/>
        <v/>
      </c>
      <c r="CW8" s="21">
        <f t="shared" si="5"/>
        <v>100</v>
      </c>
      <c r="CX8" s="22">
        <f t="shared" si="6"/>
        <v>100</v>
      </c>
      <c r="CY8" s="22" t="str">
        <f t="shared" si="7"/>
        <v/>
      </c>
      <c r="CZ8" s="22" t="str">
        <f t="shared" si="8"/>
        <v/>
      </c>
      <c r="DA8" s="23" t="str">
        <f t="shared" si="9"/>
        <v/>
      </c>
      <c r="DB8" s="23" t="str">
        <f t="shared" si="10"/>
        <v/>
      </c>
      <c r="DC8" s="23" t="str">
        <f t="shared" si="11"/>
        <v/>
      </c>
      <c r="DD8" s="23" t="str">
        <f t="shared" si="12"/>
        <v/>
      </c>
      <c r="DE8" s="23" t="str">
        <f t="shared" si="13"/>
        <v/>
      </c>
      <c r="DF8" s="23" t="str">
        <f t="shared" si="14"/>
        <v/>
      </c>
      <c r="DG8" s="23" t="str">
        <f t="shared" si="15"/>
        <v/>
      </c>
      <c r="DH8" s="23" t="str">
        <f t="shared" si="16"/>
        <v/>
      </c>
      <c r="DI8" s="23" t="str">
        <f t="shared" si="17"/>
        <v/>
      </c>
      <c r="DJ8" s="23" t="str">
        <f t="shared" si="18"/>
        <v/>
      </c>
      <c r="DK8" s="23" t="str">
        <f t="shared" si="19"/>
        <v>Menelaah persatuan dan kesatuan terhadap kehidupan berbangsa dan bernegara beserta dampaknya.</v>
      </c>
      <c r="DL8" s="23" t="str">
        <f t="shared" si="20"/>
        <v>Menelaah persatuan dan kesatuan terhadap kehidupan berbangsa dan bernegara beserta dampaknya.</v>
      </c>
      <c r="DM8" s="31" t="str">
        <f>IF(DK8="","",LOOKUP(MAX($CV8:$DJ8),KKM!$C$11:$C$14,KKM!$E$11:$E$14)&amp;" "&amp;PKN!DK8&amp;"; "&amp;LOOKUP(MIN(PKN!CV8:DJ8),KKM!$C$11:$C$14,KKM!$E$11:$E$14)&amp;" "&amp;PKN!DL8)</f>
        <v>Memiliki kemampuan yang sangat baik dalam  Menelaah persatuan dan kesatuan terhadap kehidupan berbangsa dan bernegara beserta dampaknya.; Memiliki kemampuan yang sangat baik dalam  Menelaah persatuan dan kesatuan terhadap kehidupan berbangsa dan bernegara beserta dampaknya.</v>
      </c>
      <c r="DO8" s="9" t="str">
        <f t="shared" si="21"/>
        <v/>
      </c>
      <c r="DP8" s="9" t="str">
        <f t="shared" si="22"/>
        <v/>
      </c>
      <c r="DQ8" s="9" t="str">
        <f t="shared" si="23"/>
        <v/>
      </c>
      <c r="DR8" s="9">
        <f t="shared" si="24"/>
        <v>90</v>
      </c>
      <c r="DS8" s="9">
        <f t="shared" si="25"/>
        <v>100</v>
      </c>
      <c r="DT8" s="9">
        <f t="shared" si="26"/>
        <v>90</v>
      </c>
      <c r="DU8" s="9" t="str">
        <f t="shared" si="27"/>
        <v/>
      </c>
      <c r="DV8" s="9" t="str">
        <f t="shared" si="28"/>
        <v/>
      </c>
      <c r="DW8" s="9" t="str">
        <f t="shared" si="29"/>
        <v/>
      </c>
      <c r="DX8" s="9" t="str">
        <f t="shared" si="30"/>
        <v/>
      </c>
      <c r="DY8" s="9" t="str">
        <f t="shared" si="31"/>
        <v/>
      </c>
      <c r="DZ8" s="9" t="str">
        <f t="shared" si="32"/>
        <v/>
      </c>
      <c r="EA8" s="9" t="str">
        <f t="shared" si="33"/>
        <v/>
      </c>
      <c r="EB8" s="9" t="str">
        <f t="shared" si="34"/>
        <v/>
      </c>
      <c r="EC8" s="9" t="str">
        <f t="shared" si="35"/>
        <v/>
      </c>
      <c r="ED8" s="9" t="str">
        <f t="shared" si="36"/>
        <v>Menelaah keberagaman sosial, budaya, dan ekonomi masyarakat.</v>
      </c>
      <c r="EE8" s="9" t="str">
        <f t="shared" si="37"/>
        <v>Menelaah persatuan dan kesatuan terhadap kehidupan berbangsa dan bernegara beserta dampaknya.</v>
      </c>
      <c r="EF8" s="31" t="str">
        <f>IFERROR(LOOKUP(MAX($DO8:$EC8),KKM!$C$11:$C$14,KKM!$F$11:$F$14),"")&amp;PKN!ED8&amp;"; "&amp;IFERROR(LOOKUP(MIN($DO8:$EC8),KKM!$C$11:$C$14,KKM!$F$11:$F$14),"")&amp;PKN!EE8</f>
        <v>Sangat terampil dalam Menelaah keberagaman sosial, budaya, dan ekonomi masyarakat.; Sangat terampil dalam Menelaah persatuan dan kesatuan terhadap kehidupan berbangsa dan bernegara beserta dampaknya.</v>
      </c>
    </row>
    <row r="9" spans="1:136" ht="47.25" x14ac:dyDescent="0.25">
      <c r="A9" s="2">
        <v>7</v>
      </c>
      <c r="B9" s="3" t="str">
        <f t="shared" ca="1" si="0"/>
        <v>DONI TATA</v>
      </c>
      <c r="C9" s="3" t="str">
        <f t="shared" ca="1" si="0"/>
        <v>0073283695</v>
      </c>
      <c r="D9" s="4" t="s">
        <v>328</v>
      </c>
      <c r="E9" s="5"/>
      <c r="F9" s="5"/>
      <c r="G9" s="5"/>
      <c r="H9" s="5"/>
      <c r="I9" s="5"/>
      <c r="J9" s="4" t="s">
        <v>327</v>
      </c>
      <c r="K9" s="5">
        <v>100</v>
      </c>
      <c r="L9" s="5"/>
      <c r="M9" s="5"/>
      <c r="N9" s="5"/>
      <c r="O9" s="5"/>
      <c r="P9" s="4" t="s">
        <v>329</v>
      </c>
      <c r="Q9" s="5">
        <v>100</v>
      </c>
      <c r="R9" s="5"/>
      <c r="S9" s="5"/>
      <c r="T9" s="5"/>
      <c r="U9" s="5"/>
      <c r="V9" s="4" t="s">
        <v>327</v>
      </c>
      <c r="W9" s="5"/>
      <c r="X9" s="5"/>
      <c r="Y9" s="5"/>
      <c r="Z9" s="5">
        <v>100</v>
      </c>
      <c r="AA9" s="5"/>
      <c r="AB9" s="4" t="s">
        <v>330</v>
      </c>
      <c r="AC9" s="5"/>
      <c r="AD9" s="5"/>
      <c r="AE9" s="5"/>
      <c r="AF9" s="5">
        <v>100</v>
      </c>
      <c r="AG9" s="5"/>
      <c r="AH9" s="4" t="s">
        <v>172</v>
      </c>
      <c r="AI9" s="5"/>
      <c r="AJ9" s="5"/>
      <c r="AK9" s="5"/>
      <c r="AL9" s="5">
        <v>90</v>
      </c>
      <c r="AM9" s="5"/>
      <c r="AN9" s="6" t="s">
        <v>331</v>
      </c>
      <c r="AO9" s="5"/>
      <c r="AP9" s="5"/>
      <c r="AQ9" s="5"/>
      <c r="AR9" s="5"/>
      <c r="AS9" s="5"/>
      <c r="AT9" s="4" t="s">
        <v>332</v>
      </c>
      <c r="AU9" s="5"/>
      <c r="AV9" s="5"/>
      <c r="AW9" s="5"/>
      <c r="AX9" s="5"/>
      <c r="AY9" s="5"/>
      <c r="AZ9" s="4" t="s">
        <v>333</v>
      </c>
      <c r="BA9" s="5"/>
      <c r="BB9" s="5"/>
      <c r="BC9" s="5"/>
      <c r="BD9" s="5"/>
      <c r="BE9" s="5"/>
      <c r="BF9" s="4"/>
      <c r="BG9" s="5"/>
      <c r="BH9" s="5" t="s">
        <v>333</v>
      </c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6">
        <f t="shared" si="2"/>
        <v>100</v>
      </c>
      <c r="CQ9" s="10">
        <f t="shared" si="3"/>
        <v>100</v>
      </c>
      <c r="CR9" s="10" t="str">
        <f t="shared" si="1"/>
        <v/>
      </c>
      <c r="CS9" s="10" t="str">
        <f t="shared" si="1"/>
        <v/>
      </c>
      <c r="CT9" s="10">
        <f t="shared" si="1"/>
        <v>96.666666666666671</v>
      </c>
      <c r="CU9" s="10" t="str">
        <f t="shared" si="1"/>
        <v/>
      </c>
      <c r="CV9" s="21" t="str">
        <f t="shared" si="4"/>
        <v/>
      </c>
      <c r="CW9" s="21">
        <f t="shared" si="5"/>
        <v>100</v>
      </c>
      <c r="CX9" s="22">
        <f t="shared" si="6"/>
        <v>100</v>
      </c>
      <c r="CY9" s="22" t="str">
        <f t="shared" si="7"/>
        <v/>
      </c>
      <c r="CZ9" s="22" t="str">
        <f t="shared" si="8"/>
        <v/>
      </c>
      <c r="DA9" s="23" t="str">
        <f t="shared" si="9"/>
        <v/>
      </c>
      <c r="DB9" s="23" t="str">
        <f t="shared" si="10"/>
        <v/>
      </c>
      <c r="DC9" s="23" t="str">
        <f t="shared" si="11"/>
        <v/>
      </c>
      <c r="DD9" s="23" t="str">
        <f t="shared" si="12"/>
        <v/>
      </c>
      <c r="DE9" s="23" t="str">
        <f t="shared" si="13"/>
        <v/>
      </c>
      <c r="DF9" s="23" t="str">
        <f t="shared" si="14"/>
        <v/>
      </c>
      <c r="DG9" s="23" t="str">
        <f t="shared" si="15"/>
        <v/>
      </c>
      <c r="DH9" s="23" t="str">
        <f t="shared" si="16"/>
        <v/>
      </c>
      <c r="DI9" s="23" t="str">
        <f t="shared" si="17"/>
        <v/>
      </c>
      <c r="DJ9" s="23" t="str">
        <f t="shared" si="18"/>
        <v/>
      </c>
      <c r="DK9" s="23" t="str">
        <f t="shared" si="19"/>
        <v>Menelaah persatuan dan kesatuan terhadap kehidupan berbangsa dan bernegara beserta dampaknya.</v>
      </c>
      <c r="DL9" s="23" t="str">
        <f t="shared" si="20"/>
        <v>Menelaah persatuan dan kesatuan terhadap kehidupan berbangsa dan bernegara beserta dampaknya.</v>
      </c>
      <c r="DM9" s="31" t="str">
        <f>IF(DK9="","",LOOKUP(MAX($CV9:$DJ9),KKM!$C$11:$C$14,KKM!$E$11:$E$14)&amp;" "&amp;PKN!DK9&amp;"; "&amp;LOOKUP(MIN(PKN!CV9:DJ9),KKM!$C$11:$C$14,KKM!$E$11:$E$14)&amp;" "&amp;PKN!DL9)</f>
        <v>Memiliki kemampuan yang sangat baik dalam  Menelaah persatuan dan kesatuan terhadap kehidupan berbangsa dan bernegara beserta dampaknya.; Memiliki kemampuan yang sangat baik dalam  Menelaah persatuan dan kesatuan terhadap kehidupan berbangsa dan bernegara beserta dampaknya.</v>
      </c>
      <c r="DO9" s="9" t="str">
        <f t="shared" si="21"/>
        <v/>
      </c>
      <c r="DP9" s="9" t="str">
        <f t="shared" si="22"/>
        <v/>
      </c>
      <c r="DQ9" s="9" t="str">
        <f t="shared" si="23"/>
        <v/>
      </c>
      <c r="DR9" s="9">
        <f t="shared" si="24"/>
        <v>100</v>
      </c>
      <c r="DS9" s="9">
        <f t="shared" si="25"/>
        <v>100</v>
      </c>
      <c r="DT9" s="9">
        <f t="shared" si="26"/>
        <v>90</v>
      </c>
      <c r="DU9" s="9" t="str">
        <f t="shared" si="27"/>
        <v/>
      </c>
      <c r="DV9" s="9" t="str">
        <f t="shared" si="28"/>
        <v/>
      </c>
      <c r="DW9" s="9" t="str">
        <f t="shared" si="29"/>
        <v/>
      </c>
      <c r="DX9" s="9" t="str">
        <f t="shared" si="30"/>
        <v/>
      </c>
      <c r="DY9" s="9" t="str">
        <f t="shared" si="31"/>
        <v/>
      </c>
      <c r="DZ9" s="9" t="str">
        <f t="shared" si="32"/>
        <v/>
      </c>
      <c r="EA9" s="9" t="str">
        <f t="shared" si="33"/>
        <v/>
      </c>
      <c r="EB9" s="9" t="str">
        <f t="shared" si="34"/>
        <v/>
      </c>
      <c r="EC9" s="9" t="str">
        <f t="shared" si="35"/>
        <v/>
      </c>
      <c r="ED9" s="9" t="str">
        <f t="shared" si="36"/>
        <v>Menelaah persatuan dan kesatuan terhadap kehidupan berbangsa dan bernegara beserta dampaknya.</v>
      </c>
      <c r="EE9" s="9" t="str">
        <f t="shared" si="37"/>
        <v>Menyajikan hasil analisis pelaksanaan nilai-nilai Pancasila dalam kehidupan sehari-hari.</v>
      </c>
      <c r="EF9" s="31" t="str">
        <f>IFERROR(LOOKUP(MAX($DO9:$EC9),KKM!$C$11:$C$14,KKM!$F$11:$F$14),"")&amp;PKN!ED9&amp;"; "&amp;IFERROR(LOOKUP(MIN($DO9:$EC9),KKM!$C$11:$C$14,KKM!$F$11:$F$14),"")&amp;PKN!EE9</f>
        <v>Sangat terampil dalam Menelaah persatuan dan kesatuan terhadap kehidupan berbangsa dan bernegara beserta dampaknya.; Sangat terampil dalam Menyajikan hasil analisis pelaksanaan nilai-nilai Pancasila dalam kehidupan sehari-hari.</v>
      </c>
    </row>
    <row r="10" spans="1:136" ht="47.25" x14ac:dyDescent="0.25">
      <c r="A10" s="2">
        <v>8</v>
      </c>
      <c r="B10" s="3" t="str">
        <f t="shared" ca="1" si="0"/>
        <v>HAYKAL ZAQUAN</v>
      </c>
      <c r="C10" s="3" t="str">
        <f t="shared" ca="1" si="0"/>
        <v>0085416711</v>
      </c>
      <c r="D10" s="4" t="s">
        <v>328</v>
      </c>
      <c r="E10" s="5"/>
      <c r="F10" s="5"/>
      <c r="G10" s="5"/>
      <c r="H10" s="5"/>
      <c r="I10" s="5"/>
      <c r="J10" s="4" t="s">
        <v>327</v>
      </c>
      <c r="K10" s="5">
        <v>100</v>
      </c>
      <c r="L10" s="5"/>
      <c r="M10" s="5"/>
      <c r="N10" s="5"/>
      <c r="O10" s="5"/>
      <c r="P10" s="4" t="s">
        <v>329</v>
      </c>
      <c r="Q10" s="5">
        <v>100</v>
      </c>
      <c r="R10" s="5"/>
      <c r="S10" s="5"/>
      <c r="T10" s="5"/>
      <c r="U10" s="5"/>
      <c r="V10" s="4" t="s">
        <v>327</v>
      </c>
      <c r="W10" s="5"/>
      <c r="X10" s="5"/>
      <c r="Y10" s="5"/>
      <c r="Z10" s="5">
        <v>100</v>
      </c>
      <c r="AA10" s="5"/>
      <c r="AB10" s="4" t="s">
        <v>330</v>
      </c>
      <c r="AC10" s="5"/>
      <c r="AD10" s="5"/>
      <c r="AE10" s="5"/>
      <c r="AF10" s="5">
        <v>100</v>
      </c>
      <c r="AG10" s="5"/>
      <c r="AH10" s="4" t="s">
        <v>172</v>
      </c>
      <c r="AI10" s="5"/>
      <c r="AJ10" s="5"/>
      <c r="AK10" s="5"/>
      <c r="AL10" s="5">
        <v>90</v>
      </c>
      <c r="AM10" s="5"/>
      <c r="AN10" s="6" t="s">
        <v>331</v>
      </c>
      <c r="AO10" s="5"/>
      <c r="AP10" s="5"/>
      <c r="AQ10" s="5"/>
      <c r="AR10" s="5"/>
      <c r="AS10" s="5"/>
      <c r="AT10" s="4" t="s">
        <v>332</v>
      </c>
      <c r="AU10" s="5"/>
      <c r="AV10" s="5"/>
      <c r="AW10" s="5"/>
      <c r="AX10" s="5"/>
      <c r="AY10" s="5"/>
      <c r="AZ10" s="4" t="s">
        <v>333</v>
      </c>
      <c r="BA10" s="5"/>
      <c r="BB10" s="5"/>
      <c r="BC10" s="5"/>
      <c r="BD10" s="5"/>
      <c r="BE10" s="5"/>
      <c r="BF10" s="4"/>
      <c r="BG10" s="5"/>
      <c r="BH10" s="5" t="s">
        <v>333</v>
      </c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6">
        <f t="shared" si="2"/>
        <v>100</v>
      </c>
      <c r="CQ10" s="10">
        <f t="shared" si="3"/>
        <v>100</v>
      </c>
      <c r="CR10" s="10" t="str">
        <f t="shared" si="1"/>
        <v/>
      </c>
      <c r="CS10" s="10" t="str">
        <f t="shared" si="1"/>
        <v/>
      </c>
      <c r="CT10" s="10">
        <f t="shared" si="1"/>
        <v>96.666666666666671</v>
      </c>
      <c r="CU10" s="10" t="str">
        <f t="shared" si="1"/>
        <v/>
      </c>
      <c r="CV10" s="21" t="str">
        <f t="shared" si="4"/>
        <v/>
      </c>
      <c r="CW10" s="21">
        <f t="shared" si="5"/>
        <v>100</v>
      </c>
      <c r="CX10" s="22">
        <f t="shared" si="6"/>
        <v>100</v>
      </c>
      <c r="CY10" s="22" t="str">
        <f t="shared" si="7"/>
        <v/>
      </c>
      <c r="CZ10" s="22" t="str">
        <f t="shared" si="8"/>
        <v/>
      </c>
      <c r="DA10" s="23" t="str">
        <f t="shared" si="9"/>
        <v/>
      </c>
      <c r="DB10" s="23" t="str">
        <f t="shared" si="10"/>
        <v/>
      </c>
      <c r="DC10" s="23" t="str">
        <f t="shared" si="11"/>
        <v/>
      </c>
      <c r="DD10" s="23" t="str">
        <f t="shared" si="12"/>
        <v/>
      </c>
      <c r="DE10" s="23" t="str">
        <f t="shared" si="13"/>
        <v/>
      </c>
      <c r="DF10" s="23" t="str">
        <f t="shared" si="14"/>
        <v/>
      </c>
      <c r="DG10" s="23" t="str">
        <f t="shared" si="15"/>
        <v/>
      </c>
      <c r="DH10" s="23" t="str">
        <f t="shared" si="16"/>
        <v/>
      </c>
      <c r="DI10" s="23" t="str">
        <f t="shared" si="17"/>
        <v/>
      </c>
      <c r="DJ10" s="23" t="str">
        <f t="shared" si="18"/>
        <v/>
      </c>
      <c r="DK10" s="23" t="str">
        <f t="shared" si="19"/>
        <v>Menelaah persatuan dan kesatuan terhadap kehidupan berbangsa dan bernegara beserta dampaknya.</v>
      </c>
      <c r="DL10" s="23" t="str">
        <f t="shared" si="20"/>
        <v>Menelaah persatuan dan kesatuan terhadap kehidupan berbangsa dan bernegara beserta dampaknya.</v>
      </c>
      <c r="DM10" s="31" t="str">
        <f>IF(DK10="","",LOOKUP(MAX($CV10:$DJ10),KKM!$C$11:$C$14,KKM!$E$11:$E$14)&amp;" "&amp;PKN!DK10&amp;"; "&amp;LOOKUP(MIN(PKN!CV10:DJ10),KKM!$C$11:$C$14,KKM!$E$11:$E$14)&amp;" "&amp;PKN!DL10)</f>
        <v>Memiliki kemampuan yang sangat baik dalam  Menelaah persatuan dan kesatuan terhadap kehidupan berbangsa dan bernegara beserta dampaknya.; Memiliki kemampuan yang sangat baik dalam  Menelaah persatuan dan kesatuan terhadap kehidupan berbangsa dan bernegara beserta dampaknya.</v>
      </c>
      <c r="DO10" s="9" t="str">
        <f t="shared" si="21"/>
        <v/>
      </c>
      <c r="DP10" s="9" t="str">
        <f t="shared" si="22"/>
        <v/>
      </c>
      <c r="DQ10" s="9" t="str">
        <f t="shared" si="23"/>
        <v/>
      </c>
      <c r="DR10" s="9">
        <f t="shared" si="24"/>
        <v>100</v>
      </c>
      <c r="DS10" s="9">
        <f t="shared" si="25"/>
        <v>100</v>
      </c>
      <c r="DT10" s="9">
        <f t="shared" si="26"/>
        <v>90</v>
      </c>
      <c r="DU10" s="9" t="str">
        <f t="shared" si="27"/>
        <v/>
      </c>
      <c r="DV10" s="9" t="str">
        <f t="shared" si="28"/>
        <v/>
      </c>
      <c r="DW10" s="9" t="str">
        <f t="shared" si="29"/>
        <v/>
      </c>
      <c r="DX10" s="9" t="str">
        <f t="shared" si="30"/>
        <v/>
      </c>
      <c r="DY10" s="9" t="str">
        <f t="shared" si="31"/>
        <v/>
      </c>
      <c r="DZ10" s="9" t="str">
        <f t="shared" si="32"/>
        <v/>
      </c>
      <c r="EA10" s="9" t="str">
        <f t="shared" si="33"/>
        <v/>
      </c>
      <c r="EB10" s="9" t="str">
        <f t="shared" si="34"/>
        <v/>
      </c>
      <c r="EC10" s="9" t="str">
        <f t="shared" si="35"/>
        <v/>
      </c>
      <c r="ED10" s="9" t="str">
        <f t="shared" si="36"/>
        <v>Menelaah persatuan dan kesatuan terhadap kehidupan berbangsa dan bernegara beserta dampaknya.</v>
      </c>
      <c r="EE10" s="9" t="str">
        <f t="shared" si="37"/>
        <v>Menyajikan hasil analisis pelaksanaan nilai-nilai Pancasila dalam kehidupan sehari-hari.</v>
      </c>
      <c r="EF10" s="31" t="str">
        <f>IFERROR(LOOKUP(MAX($DO10:$EC10),KKM!$C$11:$C$14,KKM!$F$11:$F$14),"")&amp;PKN!ED10&amp;"; "&amp;IFERROR(LOOKUP(MIN($DO10:$EC10),KKM!$C$11:$C$14,KKM!$F$11:$F$14),"")&amp;PKN!EE10</f>
        <v>Sangat terampil dalam Menelaah persatuan dan kesatuan terhadap kehidupan berbangsa dan bernegara beserta dampaknya.; Sangat terampil dalam Menyajikan hasil analisis pelaksanaan nilai-nilai Pancasila dalam kehidupan sehari-hari.</v>
      </c>
    </row>
    <row r="11" spans="1:136" ht="47.25" x14ac:dyDescent="0.25">
      <c r="A11" s="2">
        <v>9</v>
      </c>
      <c r="B11" s="3" t="str">
        <f t="shared" ca="1" si="0"/>
        <v>LAILATUL ULYA MAULIDIA</v>
      </c>
      <c r="C11" s="3" t="str">
        <f t="shared" ca="1" si="0"/>
        <v>0093750930</v>
      </c>
      <c r="D11" s="4" t="s">
        <v>328</v>
      </c>
      <c r="E11" s="5"/>
      <c r="F11" s="5"/>
      <c r="G11" s="5"/>
      <c r="H11" s="5"/>
      <c r="I11" s="5"/>
      <c r="J11" s="4" t="s">
        <v>327</v>
      </c>
      <c r="K11" s="5">
        <v>100</v>
      </c>
      <c r="L11" s="5"/>
      <c r="M11" s="5"/>
      <c r="N11" s="5"/>
      <c r="O11" s="5"/>
      <c r="P11" s="4" t="s">
        <v>329</v>
      </c>
      <c r="Q11" s="5">
        <v>100</v>
      </c>
      <c r="R11" s="5"/>
      <c r="S11" s="5"/>
      <c r="T11" s="5"/>
      <c r="U11" s="5"/>
      <c r="V11" s="4" t="s">
        <v>327</v>
      </c>
      <c r="W11" s="5"/>
      <c r="X11" s="5"/>
      <c r="Y11" s="5"/>
      <c r="Z11" s="5">
        <v>100</v>
      </c>
      <c r="AA11" s="5"/>
      <c r="AB11" s="4" t="s">
        <v>330</v>
      </c>
      <c r="AC11" s="5"/>
      <c r="AD11" s="5"/>
      <c r="AE11" s="5"/>
      <c r="AF11" s="5">
        <v>100</v>
      </c>
      <c r="AG11" s="5"/>
      <c r="AH11" s="4" t="s">
        <v>172</v>
      </c>
      <c r="AI11" s="5"/>
      <c r="AJ11" s="5"/>
      <c r="AK11" s="5"/>
      <c r="AL11" s="5">
        <v>90</v>
      </c>
      <c r="AM11" s="5"/>
      <c r="AN11" s="6" t="s">
        <v>331</v>
      </c>
      <c r="AO11" s="5"/>
      <c r="AP11" s="5"/>
      <c r="AQ11" s="5"/>
      <c r="AR11" s="5"/>
      <c r="AS11" s="5"/>
      <c r="AT11" s="4" t="s">
        <v>332</v>
      </c>
      <c r="AU11" s="5"/>
      <c r="AV11" s="5"/>
      <c r="AW11" s="5"/>
      <c r="AX11" s="5"/>
      <c r="AY11" s="5"/>
      <c r="AZ11" s="4" t="s">
        <v>333</v>
      </c>
      <c r="BA11" s="5"/>
      <c r="BB11" s="5"/>
      <c r="BC11" s="5"/>
      <c r="BD11" s="5"/>
      <c r="BE11" s="5"/>
      <c r="BF11" s="4"/>
      <c r="BG11" s="5"/>
      <c r="BH11" s="5" t="s">
        <v>333</v>
      </c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6">
        <f t="shared" si="2"/>
        <v>100</v>
      </c>
      <c r="CQ11" s="10">
        <f t="shared" si="3"/>
        <v>100</v>
      </c>
      <c r="CR11" s="10" t="str">
        <f t="shared" si="1"/>
        <v/>
      </c>
      <c r="CS11" s="10" t="str">
        <f t="shared" si="1"/>
        <v/>
      </c>
      <c r="CT11" s="10">
        <f t="shared" si="1"/>
        <v>96.666666666666671</v>
      </c>
      <c r="CU11" s="10" t="str">
        <f t="shared" si="1"/>
        <v/>
      </c>
      <c r="CV11" s="21" t="str">
        <f t="shared" si="4"/>
        <v/>
      </c>
      <c r="CW11" s="21">
        <f t="shared" si="5"/>
        <v>100</v>
      </c>
      <c r="CX11" s="22">
        <f t="shared" si="6"/>
        <v>100</v>
      </c>
      <c r="CY11" s="22" t="str">
        <f t="shared" si="7"/>
        <v/>
      </c>
      <c r="CZ11" s="22" t="str">
        <f t="shared" si="8"/>
        <v/>
      </c>
      <c r="DA11" s="23" t="str">
        <f t="shared" si="9"/>
        <v/>
      </c>
      <c r="DB11" s="23" t="str">
        <f t="shared" si="10"/>
        <v/>
      </c>
      <c r="DC11" s="23" t="str">
        <f t="shared" si="11"/>
        <v/>
      </c>
      <c r="DD11" s="23" t="str">
        <f t="shared" si="12"/>
        <v/>
      </c>
      <c r="DE11" s="23" t="str">
        <f t="shared" si="13"/>
        <v/>
      </c>
      <c r="DF11" s="23" t="str">
        <f t="shared" si="14"/>
        <v/>
      </c>
      <c r="DG11" s="23" t="str">
        <f t="shared" si="15"/>
        <v/>
      </c>
      <c r="DH11" s="23" t="str">
        <f t="shared" si="16"/>
        <v/>
      </c>
      <c r="DI11" s="23" t="str">
        <f t="shared" si="17"/>
        <v/>
      </c>
      <c r="DJ11" s="23" t="str">
        <f t="shared" si="18"/>
        <v/>
      </c>
      <c r="DK11" s="23" t="str">
        <f t="shared" si="19"/>
        <v>Menelaah persatuan dan kesatuan terhadap kehidupan berbangsa dan bernegara beserta dampaknya.</v>
      </c>
      <c r="DL11" s="23" t="str">
        <f t="shared" si="20"/>
        <v>Menelaah persatuan dan kesatuan terhadap kehidupan berbangsa dan bernegara beserta dampaknya.</v>
      </c>
      <c r="DM11" s="31" t="str">
        <f>IF(DK11="","",LOOKUP(MAX($CV11:$DJ11),KKM!$C$11:$C$14,KKM!$E$11:$E$14)&amp;" "&amp;PKN!DK11&amp;"; "&amp;LOOKUP(MIN(PKN!CV11:DJ11),KKM!$C$11:$C$14,KKM!$E$11:$E$14)&amp;" "&amp;PKN!DL11)</f>
        <v>Memiliki kemampuan yang sangat baik dalam  Menelaah persatuan dan kesatuan terhadap kehidupan berbangsa dan bernegara beserta dampaknya.; Memiliki kemampuan yang sangat baik dalam  Menelaah persatuan dan kesatuan terhadap kehidupan berbangsa dan bernegara beserta dampaknya.</v>
      </c>
      <c r="DO11" s="9" t="str">
        <f t="shared" si="21"/>
        <v/>
      </c>
      <c r="DP11" s="9" t="str">
        <f t="shared" si="22"/>
        <v/>
      </c>
      <c r="DQ11" s="9" t="str">
        <f t="shared" si="23"/>
        <v/>
      </c>
      <c r="DR11" s="9">
        <f t="shared" si="24"/>
        <v>100</v>
      </c>
      <c r="DS11" s="9">
        <f t="shared" si="25"/>
        <v>100</v>
      </c>
      <c r="DT11" s="9">
        <f t="shared" si="26"/>
        <v>90</v>
      </c>
      <c r="DU11" s="9" t="str">
        <f t="shared" si="27"/>
        <v/>
      </c>
      <c r="DV11" s="9" t="str">
        <f t="shared" si="28"/>
        <v/>
      </c>
      <c r="DW11" s="9" t="str">
        <f t="shared" si="29"/>
        <v/>
      </c>
      <c r="DX11" s="9" t="str">
        <f t="shared" si="30"/>
        <v/>
      </c>
      <c r="DY11" s="9" t="str">
        <f t="shared" si="31"/>
        <v/>
      </c>
      <c r="DZ11" s="9" t="str">
        <f t="shared" si="32"/>
        <v/>
      </c>
      <c r="EA11" s="9" t="str">
        <f t="shared" si="33"/>
        <v/>
      </c>
      <c r="EB11" s="9" t="str">
        <f t="shared" si="34"/>
        <v/>
      </c>
      <c r="EC11" s="9" t="str">
        <f t="shared" si="35"/>
        <v/>
      </c>
      <c r="ED11" s="9" t="str">
        <f t="shared" si="36"/>
        <v>Menelaah persatuan dan kesatuan terhadap kehidupan berbangsa dan bernegara beserta dampaknya.</v>
      </c>
      <c r="EE11" s="9" t="str">
        <f t="shared" si="37"/>
        <v>Menyajikan hasil analisis pelaksanaan nilai-nilai Pancasila dalam kehidupan sehari-hari.</v>
      </c>
      <c r="EF11" s="31" t="str">
        <f>IFERROR(LOOKUP(MAX($DO11:$EC11),KKM!$C$11:$C$14,KKM!$F$11:$F$14),"")&amp;PKN!ED11&amp;"; "&amp;IFERROR(LOOKUP(MIN($DO11:$EC11),KKM!$C$11:$C$14,KKM!$F$11:$F$14),"")&amp;PKN!EE11</f>
        <v>Sangat terampil dalam Menelaah persatuan dan kesatuan terhadap kehidupan berbangsa dan bernegara beserta dampaknya.; Sangat terampil dalam Menyajikan hasil analisis pelaksanaan nilai-nilai Pancasila dalam kehidupan sehari-hari.</v>
      </c>
    </row>
    <row r="12" spans="1:136" ht="47.25" x14ac:dyDescent="0.25">
      <c r="A12" s="2">
        <v>10</v>
      </c>
      <c r="B12" s="3" t="str">
        <f t="shared" ca="1" si="0"/>
        <v>M. ANDI PRAYOGA</v>
      </c>
      <c r="C12" s="3" t="str">
        <f t="shared" ca="1" si="0"/>
        <v>0083148349</v>
      </c>
      <c r="D12" s="4" t="s">
        <v>328</v>
      </c>
      <c r="E12" s="5"/>
      <c r="F12" s="5"/>
      <c r="G12" s="5"/>
      <c r="H12" s="5"/>
      <c r="I12" s="5"/>
      <c r="J12" s="4" t="s">
        <v>327</v>
      </c>
      <c r="K12" s="5">
        <v>100</v>
      </c>
      <c r="L12" s="5"/>
      <c r="M12" s="5"/>
      <c r="N12" s="5"/>
      <c r="O12" s="5"/>
      <c r="P12" s="4" t="s">
        <v>329</v>
      </c>
      <c r="Q12" s="5">
        <v>100</v>
      </c>
      <c r="R12" s="5"/>
      <c r="S12" s="5"/>
      <c r="T12" s="5"/>
      <c r="U12" s="5"/>
      <c r="V12" s="4" t="s">
        <v>327</v>
      </c>
      <c r="W12" s="5"/>
      <c r="X12" s="5"/>
      <c r="Y12" s="5"/>
      <c r="Z12" s="5">
        <v>100</v>
      </c>
      <c r="AA12" s="5"/>
      <c r="AB12" s="4" t="s">
        <v>330</v>
      </c>
      <c r="AC12" s="5"/>
      <c r="AD12" s="5"/>
      <c r="AE12" s="5"/>
      <c r="AF12" s="5">
        <v>100</v>
      </c>
      <c r="AG12" s="5"/>
      <c r="AH12" s="4" t="s">
        <v>172</v>
      </c>
      <c r="AI12" s="5"/>
      <c r="AJ12" s="5"/>
      <c r="AK12" s="5"/>
      <c r="AL12" s="5">
        <v>90</v>
      </c>
      <c r="AM12" s="5"/>
      <c r="AN12" s="6" t="s">
        <v>331</v>
      </c>
      <c r="AO12" s="5"/>
      <c r="AP12" s="5"/>
      <c r="AQ12" s="5"/>
      <c r="AR12" s="5"/>
      <c r="AS12" s="5"/>
      <c r="AT12" s="4" t="s">
        <v>332</v>
      </c>
      <c r="AU12" s="5"/>
      <c r="AV12" s="5"/>
      <c r="AW12" s="5"/>
      <c r="AX12" s="5"/>
      <c r="AY12" s="5"/>
      <c r="AZ12" s="4" t="s">
        <v>333</v>
      </c>
      <c r="BA12" s="5"/>
      <c r="BB12" s="5"/>
      <c r="BC12" s="5"/>
      <c r="BD12" s="5"/>
      <c r="BE12" s="5"/>
      <c r="BF12" s="4"/>
      <c r="BG12" s="5"/>
      <c r="BH12" s="5" t="s">
        <v>333</v>
      </c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6">
        <f t="shared" si="2"/>
        <v>100</v>
      </c>
      <c r="CQ12" s="10">
        <f t="shared" si="3"/>
        <v>100</v>
      </c>
      <c r="CR12" s="10" t="str">
        <f t="shared" si="1"/>
        <v/>
      </c>
      <c r="CS12" s="10" t="str">
        <f t="shared" si="1"/>
        <v/>
      </c>
      <c r="CT12" s="10">
        <f t="shared" si="1"/>
        <v>96.666666666666671</v>
      </c>
      <c r="CU12" s="10" t="str">
        <f t="shared" si="1"/>
        <v/>
      </c>
      <c r="CV12" s="21" t="str">
        <f t="shared" si="4"/>
        <v/>
      </c>
      <c r="CW12" s="21">
        <f t="shared" si="5"/>
        <v>100</v>
      </c>
      <c r="CX12" s="22">
        <f t="shared" si="6"/>
        <v>100</v>
      </c>
      <c r="CY12" s="22" t="str">
        <f t="shared" si="7"/>
        <v/>
      </c>
      <c r="CZ12" s="22" t="str">
        <f t="shared" si="8"/>
        <v/>
      </c>
      <c r="DA12" s="23" t="str">
        <f t="shared" si="9"/>
        <v/>
      </c>
      <c r="DB12" s="23" t="str">
        <f t="shared" si="10"/>
        <v/>
      </c>
      <c r="DC12" s="23" t="str">
        <f t="shared" si="11"/>
        <v/>
      </c>
      <c r="DD12" s="23" t="str">
        <f t="shared" si="12"/>
        <v/>
      </c>
      <c r="DE12" s="23" t="str">
        <f t="shared" si="13"/>
        <v/>
      </c>
      <c r="DF12" s="23" t="str">
        <f t="shared" si="14"/>
        <v/>
      </c>
      <c r="DG12" s="23" t="str">
        <f t="shared" si="15"/>
        <v/>
      </c>
      <c r="DH12" s="23" t="str">
        <f t="shared" si="16"/>
        <v/>
      </c>
      <c r="DI12" s="23" t="str">
        <f t="shared" si="17"/>
        <v/>
      </c>
      <c r="DJ12" s="23" t="str">
        <f t="shared" si="18"/>
        <v/>
      </c>
      <c r="DK12" s="23" t="str">
        <f t="shared" si="19"/>
        <v>Menelaah persatuan dan kesatuan terhadap kehidupan berbangsa dan bernegara beserta dampaknya.</v>
      </c>
      <c r="DL12" s="23" t="str">
        <f t="shared" si="20"/>
        <v>Menelaah persatuan dan kesatuan terhadap kehidupan berbangsa dan bernegara beserta dampaknya.</v>
      </c>
      <c r="DM12" s="31" t="str">
        <f>IF(DK12="","",LOOKUP(MAX($CV12:$DJ12),KKM!$C$11:$C$14,KKM!$E$11:$E$14)&amp;" "&amp;PKN!DK12&amp;"; "&amp;LOOKUP(MIN(PKN!CV12:DJ12),KKM!$C$11:$C$14,KKM!$E$11:$E$14)&amp;" "&amp;PKN!DL12)</f>
        <v>Memiliki kemampuan yang sangat baik dalam  Menelaah persatuan dan kesatuan terhadap kehidupan berbangsa dan bernegara beserta dampaknya.; Memiliki kemampuan yang sangat baik dalam  Menelaah persatuan dan kesatuan terhadap kehidupan berbangsa dan bernegara beserta dampaknya.</v>
      </c>
      <c r="DO12" s="9" t="str">
        <f t="shared" si="21"/>
        <v/>
      </c>
      <c r="DP12" s="9" t="str">
        <f t="shared" si="22"/>
        <v/>
      </c>
      <c r="DQ12" s="9" t="str">
        <f t="shared" si="23"/>
        <v/>
      </c>
      <c r="DR12" s="9">
        <f t="shared" si="24"/>
        <v>100</v>
      </c>
      <c r="DS12" s="9">
        <f t="shared" si="25"/>
        <v>100</v>
      </c>
      <c r="DT12" s="9">
        <f t="shared" si="26"/>
        <v>90</v>
      </c>
      <c r="DU12" s="9" t="str">
        <f t="shared" si="27"/>
        <v/>
      </c>
      <c r="DV12" s="9" t="str">
        <f t="shared" si="28"/>
        <v/>
      </c>
      <c r="DW12" s="9" t="str">
        <f t="shared" si="29"/>
        <v/>
      </c>
      <c r="DX12" s="9" t="str">
        <f t="shared" si="30"/>
        <v/>
      </c>
      <c r="DY12" s="9" t="str">
        <f t="shared" si="31"/>
        <v/>
      </c>
      <c r="DZ12" s="9" t="str">
        <f t="shared" si="32"/>
        <v/>
      </c>
      <c r="EA12" s="9" t="str">
        <f t="shared" si="33"/>
        <v/>
      </c>
      <c r="EB12" s="9" t="str">
        <f t="shared" si="34"/>
        <v/>
      </c>
      <c r="EC12" s="9" t="str">
        <f t="shared" si="35"/>
        <v/>
      </c>
      <c r="ED12" s="9" t="str">
        <f t="shared" si="36"/>
        <v>Menelaah persatuan dan kesatuan terhadap kehidupan berbangsa dan bernegara beserta dampaknya.</v>
      </c>
      <c r="EE12" s="9" t="str">
        <f t="shared" si="37"/>
        <v>Menyajikan hasil analisis pelaksanaan nilai-nilai Pancasila dalam kehidupan sehari-hari.</v>
      </c>
      <c r="EF12" s="31" t="str">
        <f>IFERROR(LOOKUP(MAX($DO12:$EC12),KKM!$C$11:$C$14,KKM!$F$11:$F$14),"")&amp;PKN!ED12&amp;"; "&amp;IFERROR(LOOKUP(MIN($DO12:$EC12),KKM!$C$11:$C$14,KKM!$F$11:$F$14),"")&amp;PKN!EE12</f>
        <v>Sangat terampil dalam Menelaah persatuan dan kesatuan terhadap kehidupan berbangsa dan bernegara beserta dampaknya.; Sangat terampil dalam Menyajikan hasil analisis pelaksanaan nilai-nilai Pancasila dalam kehidupan sehari-hari.</v>
      </c>
    </row>
    <row r="13" spans="1:136" ht="47.25" x14ac:dyDescent="0.25">
      <c r="A13" s="2">
        <v>11</v>
      </c>
      <c r="B13" s="3" t="str">
        <f t="shared" ca="1" si="0"/>
        <v>MILIANA</v>
      </c>
      <c r="C13" s="3" t="str">
        <f t="shared" ca="1" si="0"/>
        <v>0091954462</v>
      </c>
      <c r="D13" s="4" t="s">
        <v>328</v>
      </c>
      <c r="E13" s="5"/>
      <c r="F13" s="5"/>
      <c r="G13" s="5"/>
      <c r="H13" s="5"/>
      <c r="I13" s="5"/>
      <c r="J13" s="4" t="s">
        <v>327</v>
      </c>
      <c r="K13" s="5">
        <v>100</v>
      </c>
      <c r="L13" s="5"/>
      <c r="M13" s="5"/>
      <c r="N13" s="5"/>
      <c r="O13" s="5"/>
      <c r="P13" s="4" t="s">
        <v>329</v>
      </c>
      <c r="Q13" s="5">
        <v>100</v>
      </c>
      <c r="R13" s="5"/>
      <c r="S13" s="5"/>
      <c r="T13" s="5"/>
      <c r="U13" s="5"/>
      <c r="V13" s="4" t="s">
        <v>327</v>
      </c>
      <c r="W13" s="5"/>
      <c r="X13" s="5"/>
      <c r="Y13" s="5"/>
      <c r="Z13" s="5">
        <v>100</v>
      </c>
      <c r="AA13" s="5"/>
      <c r="AB13" s="4" t="s">
        <v>330</v>
      </c>
      <c r="AC13" s="5"/>
      <c r="AD13" s="5"/>
      <c r="AE13" s="5"/>
      <c r="AF13" s="5">
        <v>100</v>
      </c>
      <c r="AG13" s="5"/>
      <c r="AH13" s="4" t="s">
        <v>172</v>
      </c>
      <c r="AI13" s="5"/>
      <c r="AJ13" s="5"/>
      <c r="AK13" s="5"/>
      <c r="AL13" s="5">
        <v>95</v>
      </c>
      <c r="AM13" s="5"/>
      <c r="AN13" s="6" t="s">
        <v>331</v>
      </c>
      <c r="AO13" s="5"/>
      <c r="AP13" s="5"/>
      <c r="AQ13" s="5"/>
      <c r="AR13" s="5"/>
      <c r="AS13" s="5"/>
      <c r="AT13" s="4" t="s">
        <v>332</v>
      </c>
      <c r="AU13" s="5"/>
      <c r="AV13" s="5"/>
      <c r="AW13" s="5"/>
      <c r="AX13" s="5"/>
      <c r="AY13" s="5"/>
      <c r="AZ13" s="4" t="s">
        <v>333</v>
      </c>
      <c r="BA13" s="5"/>
      <c r="BB13" s="5"/>
      <c r="BC13" s="5"/>
      <c r="BD13" s="5"/>
      <c r="BE13" s="5"/>
      <c r="BF13" s="4"/>
      <c r="BG13" s="5"/>
      <c r="BH13" s="5" t="s">
        <v>333</v>
      </c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6">
        <f t="shared" si="2"/>
        <v>100</v>
      </c>
      <c r="CQ13" s="10">
        <f t="shared" si="3"/>
        <v>100</v>
      </c>
      <c r="CR13" s="10" t="str">
        <f t="shared" si="1"/>
        <v/>
      </c>
      <c r="CS13" s="10" t="str">
        <f t="shared" si="1"/>
        <v/>
      </c>
      <c r="CT13" s="10">
        <f t="shared" si="1"/>
        <v>98.333333333333329</v>
      </c>
      <c r="CU13" s="10" t="str">
        <f t="shared" si="1"/>
        <v/>
      </c>
      <c r="CV13" s="21" t="str">
        <f t="shared" si="4"/>
        <v/>
      </c>
      <c r="CW13" s="21">
        <f t="shared" si="5"/>
        <v>100</v>
      </c>
      <c r="CX13" s="22">
        <f t="shared" si="6"/>
        <v>100</v>
      </c>
      <c r="CY13" s="22" t="str">
        <f t="shared" si="7"/>
        <v/>
      </c>
      <c r="CZ13" s="22" t="str">
        <f t="shared" si="8"/>
        <v/>
      </c>
      <c r="DA13" s="23" t="str">
        <f t="shared" si="9"/>
        <v/>
      </c>
      <c r="DB13" s="23" t="str">
        <f t="shared" si="10"/>
        <v/>
      </c>
      <c r="DC13" s="23" t="str">
        <f t="shared" si="11"/>
        <v/>
      </c>
      <c r="DD13" s="23" t="str">
        <f t="shared" si="12"/>
        <v/>
      </c>
      <c r="DE13" s="23" t="str">
        <f t="shared" si="13"/>
        <v/>
      </c>
      <c r="DF13" s="23" t="str">
        <f t="shared" si="14"/>
        <v/>
      </c>
      <c r="DG13" s="23" t="str">
        <f t="shared" si="15"/>
        <v/>
      </c>
      <c r="DH13" s="23" t="str">
        <f t="shared" si="16"/>
        <v/>
      </c>
      <c r="DI13" s="23" t="str">
        <f t="shared" si="17"/>
        <v/>
      </c>
      <c r="DJ13" s="23" t="str">
        <f t="shared" si="18"/>
        <v/>
      </c>
      <c r="DK13" s="23" t="str">
        <f t="shared" si="19"/>
        <v>Menelaah persatuan dan kesatuan terhadap kehidupan berbangsa dan bernegara beserta dampaknya.</v>
      </c>
      <c r="DL13" s="23" t="str">
        <f t="shared" si="20"/>
        <v>Menelaah persatuan dan kesatuan terhadap kehidupan berbangsa dan bernegara beserta dampaknya.</v>
      </c>
      <c r="DM13" s="31" t="str">
        <f>IF(DK13="","",LOOKUP(MAX($CV13:$DJ13),KKM!$C$11:$C$14,KKM!$E$11:$E$14)&amp;" "&amp;PKN!DK13&amp;"; "&amp;LOOKUP(MIN(PKN!CV13:DJ13),KKM!$C$11:$C$14,KKM!$E$11:$E$14)&amp;" "&amp;PKN!DL13)</f>
        <v>Memiliki kemampuan yang sangat baik dalam  Menelaah persatuan dan kesatuan terhadap kehidupan berbangsa dan bernegara beserta dampaknya.; Memiliki kemampuan yang sangat baik dalam  Menelaah persatuan dan kesatuan terhadap kehidupan berbangsa dan bernegara beserta dampaknya.</v>
      </c>
      <c r="DO13" s="9" t="str">
        <f t="shared" si="21"/>
        <v/>
      </c>
      <c r="DP13" s="9" t="str">
        <f t="shared" si="22"/>
        <v/>
      </c>
      <c r="DQ13" s="9" t="str">
        <f t="shared" si="23"/>
        <v/>
      </c>
      <c r="DR13" s="9">
        <f t="shared" si="24"/>
        <v>100</v>
      </c>
      <c r="DS13" s="9">
        <f t="shared" si="25"/>
        <v>100</v>
      </c>
      <c r="DT13" s="9">
        <f t="shared" si="26"/>
        <v>95</v>
      </c>
      <c r="DU13" s="9" t="str">
        <f t="shared" si="27"/>
        <v/>
      </c>
      <c r="DV13" s="9" t="str">
        <f t="shared" si="28"/>
        <v/>
      </c>
      <c r="DW13" s="9" t="str">
        <f t="shared" si="29"/>
        <v/>
      </c>
      <c r="DX13" s="9" t="str">
        <f t="shared" si="30"/>
        <v/>
      </c>
      <c r="DY13" s="9" t="str">
        <f t="shared" si="31"/>
        <v/>
      </c>
      <c r="DZ13" s="9" t="str">
        <f t="shared" si="32"/>
        <v/>
      </c>
      <c r="EA13" s="9" t="str">
        <f t="shared" si="33"/>
        <v/>
      </c>
      <c r="EB13" s="9" t="str">
        <f t="shared" si="34"/>
        <v/>
      </c>
      <c r="EC13" s="9" t="str">
        <f t="shared" si="35"/>
        <v/>
      </c>
      <c r="ED13" s="9" t="str">
        <f t="shared" si="36"/>
        <v>Menelaah persatuan dan kesatuan terhadap kehidupan berbangsa dan bernegara beserta dampaknya.</v>
      </c>
      <c r="EE13" s="9" t="str">
        <f t="shared" si="37"/>
        <v>Menyajikan hasil analisis pelaksanaan nilai-nilai Pancasila dalam kehidupan sehari-hari.</v>
      </c>
      <c r="EF13" s="31" t="str">
        <f>IFERROR(LOOKUP(MAX($DO13:$EC13),KKM!$C$11:$C$14,KKM!$F$11:$F$14),"")&amp;PKN!ED13&amp;"; "&amp;IFERROR(LOOKUP(MIN($DO13:$EC13),KKM!$C$11:$C$14,KKM!$F$11:$F$14),"")&amp;PKN!EE13</f>
        <v>Sangat terampil dalam Menelaah persatuan dan kesatuan terhadap kehidupan berbangsa dan bernegara beserta dampaknya.; Sangat terampil dalam Menyajikan hasil analisis pelaksanaan nilai-nilai Pancasila dalam kehidupan sehari-hari.</v>
      </c>
    </row>
    <row r="14" spans="1:136" ht="47.25" x14ac:dyDescent="0.25">
      <c r="A14" s="2">
        <v>12</v>
      </c>
      <c r="B14" s="3" t="str">
        <f t="shared" ca="1" si="0"/>
        <v>MUHAMMAD HAFIS</v>
      </c>
      <c r="C14" s="3" t="str">
        <f t="shared" ca="1" si="0"/>
        <v>0086427247</v>
      </c>
      <c r="D14" s="4" t="s">
        <v>328</v>
      </c>
      <c r="E14" s="5"/>
      <c r="F14" s="5"/>
      <c r="G14" s="5"/>
      <c r="H14" s="5"/>
      <c r="I14" s="5"/>
      <c r="J14" s="4" t="s">
        <v>327</v>
      </c>
      <c r="K14" s="5">
        <v>100</v>
      </c>
      <c r="L14" s="5"/>
      <c r="M14" s="5"/>
      <c r="N14" s="5"/>
      <c r="O14" s="5"/>
      <c r="P14" s="4" t="s">
        <v>329</v>
      </c>
      <c r="Q14" s="5">
        <v>100</v>
      </c>
      <c r="R14" s="5"/>
      <c r="S14" s="5"/>
      <c r="T14" s="5"/>
      <c r="U14" s="5"/>
      <c r="V14" s="4" t="s">
        <v>327</v>
      </c>
      <c r="W14" s="5"/>
      <c r="X14" s="5"/>
      <c r="Y14" s="5"/>
      <c r="Z14" s="5">
        <v>100</v>
      </c>
      <c r="AA14" s="5"/>
      <c r="AB14" s="4" t="s">
        <v>330</v>
      </c>
      <c r="AC14" s="5"/>
      <c r="AD14" s="5"/>
      <c r="AE14" s="5"/>
      <c r="AF14" s="5">
        <v>100</v>
      </c>
      <c r="AG14" s="5"/>
      <c r="AH14" s="4" t="s">
        <v>172</v>
      </c>
      <c r="AI14" s="5"/>
      <c r="AJ14" s="5"/>
      <c r="AK14" s="5"/>
      <c r="AL14" s="5">
        <v>90</v>
      </c>
      <c r="AM14" s="5"/>
      <c r="AN14" s="6" t="s">
        <v>331</v>
      </c>
      <c r="AO14" s="5"/>
      <c r="AP14" s="5"/>
      <c r="AQ14" s="5"/>
      <c r="AR14" s="5"/>
      <c r="AS14" s="5"/>
      <c r="AT14" s="4" t="s">
        <v>332</v>
      </c>
      <c r="AU14" s="5"/>
      <c r="AV14" s="5"/>
      <c r="AW14" s="5"/>
      <c r="AX14" s="5"/>
      <c r="AY14" s="5"/>
      <c r="AZ14" s="4" t="s">
        <v>333</v>
      </c>
      <c r="BA14" s="5"/>
      <c r="BB14" s="5"/>
      <c r="BC14" s="5"/>
      <c r="BD14" s="5"/>
      <c r="BE14" s="5"/>
      <c r="BF14" s="4"/>
      <c r="BG14" s="5"/>
      <c r="BH14" s="5" t="s">
        <v>333</v>
      </c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6">
        <f t="shared" si="2"/>
        <v>100</v>
      </c>
      <c r="CQ14" s="10">
        <f t="shared" si="3"/>
        <v>100</v>
      </c>
      <c r="CR14" s="10" t="str">
        <f t="shared" si="1"/>
        <v/>
      </c>
      <c r="CS14" s="10" t="str">
        <f t="shared" si="1"/>
        <v/>
      </c>
      <c r="CT14" s="10">
        <f t="shared" si="1"/>
        <v>96.666666666666671</v>
      </c>
      <c r="CU14" s="10" t="str">
        <f t="shared" si="1"/>
        <v/>
      </c>
      <c r="CV14" s="21" t="str">
        <f t="shared" si="4"/>
        <v/>
      </c>
      <c r="CW14" s="21">
        <f t="shared" si="5"/>
        <v>100</v>
      </c>
      <c r="CX14" s="22">
        <f t="shared" si="6"/>
        <v>100</v>
      </c>
      <c r="CY14" s="22" t="str">
        <f t="shared" si="7"/>
        <v/>
      </c>
      <c r="CZ14" s="22" t="str">
        <f t="shared" si="8"/>
        <v/>
      </c>
      <c r="DA14" s="23" t="str">
        <f t="shared" si="9"/>
        <v/>
      </c>
      <c r="DB14" s="23" t="str">
        <f t="shared" si="10"/>
        <v/>
      </c>
      <c r="DC14" s="23" t="str">
        <f t="shared" si="11"/>
        <v/>
      </c>
      <c r="DD14" s="23" t="str">
        <f t="shared" si="12"/>
        <v/>
      </c>
      <c r="DE14" s="23" t="str">
        <f t="shared" si="13"/>
        <v/>
      </c>
      <c r="DF14" s="23" t="str">
        <f t="shared" si="14"/>
        <v/>
      </c>
      <c r="DG14" s="23" t="str">
        <f t="shared" si="15"/>
        <v/>
      </c>
      <c r="DH14" s="23" t="str">
        <f t="shared" si="16"/>
        <v/>
      </c>
      <c r="DI14" s="23" t="str">
        <f t="shared" si="17"/>
        <v/>
      </c>
      <c r="DJ14" s="23" t="str">
        <f t="shared" si="18"/>
        <v/>
      </c>
      <c r="DK14" s="23" t="str">
        <f t="shared" si="19"/>
        <v>Menelaah persatuan dan kesatuan terhadap kehidupan berbangsa dan bernegara beserta dampaknya.</v>
      </c>
      <c r="DL14" s="23" t="str">
        <f t="shared" si="20"/>
        <v>Menelaah persatuan dan kesatuan terhadap kehidupan berbangsa dan bernegara beserta dampaknya.</v>
      </c>
      <c r="DM14" s="31" t="str">
        <f>IF(DK14="","",LOOKUP(MAX($CV14:$DJ14),KKM!$C$11:$C$14,KKM!$E$11:$E$14)&amp;" "&amp;PKN!DK14&amp;"; "&amp;LOOKUP(MIN(PKN!CV14:DJ14),KKM!$C$11:$C$14,KKM!$E$11:$E$14)&amp;" "&amp;PKN!DL14)</f>
        <v>Memiliki kemampuan yang sangat baik dalam  Menelaah persatuan dan kesatuan terhadap kehidupan berbangsa dan bernegara beserta dampaknya.; Memiliki kemampuan yang sangat baik dalam  Menelaah persatuan dan kesatuan terhadap kehidupan berbangsa dan bernegara beserta dampaknya.</v>
      </c>
      <c r="DO14" s="9" t="str">
        <f t="shared" si="21"/>
        <v/>
      </c>
      <c r="DP14" s="9" t="str">
        <f t="shared" si="22"/>
        <v/>
      </c>
      <c r="DQ14" s="9" t="str">
        <f t="shared" si="23"/>
        <v/>
      </c>
      <c r="DR14" s="9">
        <f t="shared" si="24"/>
        <v>100</v>
      </c>
      <c r="DS14" s="9">
        <f t="shared" si="25"/>
        <v>100</v>
      </c>
      <c r="DT14" s="9">
        <f t="shared" si="26"/>
        <v>90</v>
      </c>
      <c r="DU14" s="9" t="str">
        <f t="shared" si="27"/>
        <v/>
      </c>
      <c r="DV14" s="9" t="str">
        <f t="shared" si="28"/>
        <v/>
      </c>
      <c r="DW14" s="9" t="str">
        <f t="shared" si="29"/>
        <v/>
      </c>
      <c r="DX14" s="9" t="str">
        <f t="shared" si="30"/>
        <v/>
      </c>
      <c r="DY14" s="9" t="str">
        <f t="shared" si="31"/>
        <v/>
      </c>
      <c r="DZ14" s="9" t="str">
        <f t="shared" si="32"/>
        <v/>
      </c>
      <c r="EA14" s="9" t="str">
        <f t="shared" si="33"/>
        <v/>
      </c>
      <c r="EB14" s="9" t="str">
        <f t="shared" si="34"/>
        <v/>
      </c>
      <c r="EC14" s="9" t="str">
        <f t="shared" si="35"/>
        <v/>
      </c>
      <c r="ED14" s="9" t="str">
        <f t="shared" si="36"/>
        <v>Menelaah persatuan dan kesatuan terhadap kehidupan berbangsa dan bernegara beserta dampaknya.</v>
      </c>
      <c r="EE14" s="9" t="str">
        <f t="shared" si="37"/>
        <v>Menyajikan hasil analisis pelaksanaan nilai-nilai Pancasila dalam kehidupan sehari-hari.</v>
      </c>
      <c r="EF14" s="31" t="str">
        <f>IFERROR(LOOKUP(MAX($DO14:$EC14),KKM!$C$11:$C$14,KKM!$F$11:$F$14),"")&amp;PKN!ED14&amp;"; "&amp;IFERROR(LOOKUP(MIN($DO14:$EC14),KKM!$C$11:$C$14,KKM!$F$11:$F$14),"")&amp;PKN!EE14</f>
        <v>Sangat terampil dalam Menelaah persatuan dan kesatuan terhadap kehidupan berbangsa dan bernegara beserta dampaknya.; Sangat terampil dalam Menyajikan hasil analisis pelaksanaan nilai-nilai Pancasila dalam kehidupan sehari-hari.</v>
      </c>
    </row>
    <row r="15" spans="1:136" ht="47.25" x14ac:dyDescent="0.25">
      <c r="A15" s="2">
        <v>13</v>
      </c>
      <c r="B15" s="3" t="str">
        <f t="shared" ca="1" si="0"/>
        <v>MUHAMMAD NIZAM</v>
      </c>
      <c r="C15" s="3" t="str">
        <f t="shared" ca="1" si="0"/>
        <v>0072115185</v>
      </c>
      <c r="D15" s="4" t="s">
        <v>328</v>
      </c>
      <c r="E15" s="5"/>
      <c r="F15" s="5"/>
      <c r="G15" s="5"/>
      <c r="H15" s="5"/>
      <c r="I15" s="5"/>
      <c r="J15" s="4" t="s">
        <v>327</v>
      </c>
      <c r="K15" s="5">
        <v>100</v>
      </c>
      <c r="L15" s="5"/>
      <c r="M15" s="5"/>
      <c r="N15" s="5"/>
      <c r="O15" s="5"/>
      <c r="P15" s="4" t="s">
        <v>329</v>
      </c>
      <c r="Q15" s="5">
        <v>100</v>
      </c>
      <c r="R15" s="5"/>
      <c r="S15" s="5"/>
      <c r="T15" s="5"/>
      <c r="U15" s="5"/>
      <c r="V15" s="4" t="s">
        <v>327</v>
      </c>
      <c r="W15" s="5"/>
      <c r="X15" s="5"/>
      <c r="Y15" s="5"/>
      <c r="Z15" s="5">
        <v>100</v>
      </c>
      <c r="AA15" s="5"/>
      <c r="AB15" s="4" t="s">
        <v>330</v>
      </c>
      <c r="AC15" s="5"/>
      <c r="AD15" s="5"/>
      <c r="AE15" s="5"/>
      <c r="AF15" s="5">
        <v>100</v>
      </c>
      <c r="AG15" s="5"/>
      <c r="AH15" s="4" t="s">
        <v>172</v>
      </c>
      <c r="AI15" s="5"/>
      <c r="AJ15" s="5"/>
      <c r="AK15" s="5"/>
      <c r="AL15" s="5">
        <v>90</v>
      </c>
      <c r="AM15" s="5"/>
      <c r="AN15" s="6" t="s">
        <v>331</v>
      </c>
      <c r="AO15" s="5"/>
      <c r="AP15" s="5"/>
      <c r="AQ15" s="5"/>
      <c r="AR15" s="5"/>
      <c r="AS15" s="5"/>
      <c r="AT15" s="4" t="s">
        <v>332</v>
      </c>
      <c r="AU15" s="5"/>
      <c r="AV15" s="5"/>
      <c r="AW15" s="5"/>
      <c r="AX15" s="5"/>
      <c r="AY15" s="5"/>
      <c r="AZ15" s="4" t="s">
        <v>333</v>
      </c>
      <c r="BA15" s="5"/>
      <c r="BB15" s="5"/>
      <c r="BC15" s="5"/>
      <c r="BD15" s="5"/>
      <c r="BE15" s="5"/>
      <c r="BF15" s="4"/>
      <c r="BG15" s="5"/>
      <c r="BH15" s="5" t="s">
        <v>333</v>
      </c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6">
        <f t="shared" si="2"/>
        <v>100</v>
      </c>
      <c r="CQ15" s="10">
        <f t="shared" si="3"/>
        <v>100</v>
      </c>
      <c r="CR15" s="10" t="str">
        <f t="shared" si="1"/>
        <v/>
      </c>
      <c r="CS15" s="10" t="str">
        <f t="shared" si="1"/>
        <v/>
      </c>
      <c r="CT15" s="10">
        <f t="shared" si="1"/>
        <v>96.666666666666671</v>
      </c>
      <c r="CU15" s="10" t="str">
        <f t="shared" si="1"/>
        <v/>
      </c>
      <c r="CV15" s="21" t="str">
        <f t="shared" si="4"/>
        <v/>
      </c>
      <c r="CW15" s="21">
        <f t="shared" si="5"/>
        <v>100</v>
      </c>
      <c r="CX15" s="22">
        <f t="shared" si="6"/>
        <v>100</v>
      </c>
      <c r="CY15" s="22" t="str">
        <f t="shared" si="7"/>
        <v/>
      </c>
      <c r="CZ15" s="22" t="str">
        <f t="shared" si="8"/>
        <v/>
      </c>
      <c r="DA15" s="23" t="str">
        <f t="shared" si="9"/>
        <v/>
      </c>
      <c r="DB15" s="23" t="str">
        <f t="shared" si="10"/>
        <v/>
      </c>
      <c r="DC15" s="23" t="str">
        <f t="shared" si="11"/>
        <v/>
      </c>
      <c r="DD15" s="23" t="str">
        <f t="shared" si="12"/>
        <v/>
      </c>
      <c r="DE15" s="23" t="str">
        <f t="shared" si="13"/>
        <v/>
      </c>
      <c r="DF15" s="23" t="str">
        <f t="shared" si="14"/>
        <v/>
      </c>
      <c r="DG15" s="23" t="str">
        <f t="shared" si="15"/>
        <v/>
      </c>
      <c r="DH15" s="23" t="str">
        <f t="shared" si="16"/>
        <v/>
      </c>
      <c r="DI15" s="23" t="str">
        <f t="shared" si="17"/>
        <v/>
      </c>
      <c r="DJ15" s="23" t="str">
        <f t="shared" si="18"/>
        <v/>
      </c>
      <c r="DK15" s="23" t="str">
        <f t="shared" si="19"/>
        <v>Menelaah persatuan dan kesatuan terhadap kehidupan berbangsa dan bernegara beserta dampaknya.</v>
      </c>
      <c r="DL15" s="23" t="str">
        <f t="shared" si="20"/>
        <v>Menelaah persatuan dan kesatuan terhadap kehidupan berbangsa dan bernegara beserta dampaknya.</v>
      </c>
      <c r="DM15" s="31" t="str">
        <f>IF(DK15="","",LOOKUP(MAX($CV15:$DJ15),KKM!$C$11:$C$14,KKM!$E$11:$E$14)&amp;" "&amp;PKN!DK15&amp;"; "&amp;LOOKUP(MIN(PKN!CV15:DJ15),KKM!$C$11:$C$14,KKM!$E$11:$E$14)&amp;" "&amp;PKN!DL15)</f>
        <v>Memiliki kemampuan yang sangat baik dalam  Menelaah persatuan dan kesatuan terhadap kehidupan berbangsa dan bernegara beserta dampaknya.; Memiliki kemampuan yang sangat baik dalam  Menelaah persatuan dan kesatuan terhadap kehidupan berbangsa dan bernegara beserta dampaknya.</v>
      </c>
      <c r="DO15" s="9" t="str">
        <f t="shared" si="21"/>
        <v/>
      </c>
      <c r="DP15" s="9" t="str">
        <f t="shared" si="22"/>
        <v/>
      </c>
      <c r="DQ15" s="9" t="str">
        <f t="shared" si="23"/>
        <v/>
      </c>
      <c r="DR15" s="9">
        <f t="shared" si="24"/>
        <v>100</v>
      </c>
      <c r="DS15" s="9">
        <f t="shared" si="25"/>
        <v>100</v>
      </c>
      <c r="DT15" s="9">
        <f t="shared" si="26"/>
        <v>90</v>
      </c>
      <c r="DU15" s="9" t="str">
        <f t="shared" si="27"/>
        <v/>
      </c>
      <c r="DV15" s="9" t="str">
        <f t="shared" si="28"/>
        <v/>
      </c>
      <c r="DW15" s="9" t="str">
        <f t="shared" si="29"/>
        <v/>
      </c>
      <c r="DX15" s="9" t="str">
        <f t="shared" si="30"/>
        <v/>
      </c>
      <c r="DY15" s="9" t="str">
        <f t="shared" si="31"/>
        <v/>
      </c>
      <c r="DZ15" s="9" t="str">
        <f t="shared" si="32"/>
        <v/>
      </c>
      <c r="EA15" s="9" t="str">
        <f t="shared" si="33"/>
        <v/>
      </c>
      <c r="EB15" s="9" t="str">
        <f t="shared" si="34"/>
        <v/>
      </c>
      <c r="EC15" s="9" t="str">
        <f t="shared" si="35"/>
        <v/>
      </c>
      <c r="ED15" s="9" t="str">
        <f t="shared" si="36"/>
        <v>Menelaah persatuan dan kesatuan terhadap kehidupan berbangsa dan bernegara beserta dampaknya.</v>
      </c>
      <c r="EE15" s="9" t="str">
        <f t="shared" si="37"/>
        <v>Menyajikan hasil analisis pelaksanaan nilai-nilai Pancasila dalam kehidupan sehari-hari.</v>
      </c>
      <c r="EF15" s="31" t="str">
        <f>IFERROR(LOOKUP(MAX($DO15:$EC15),KKM!$C$11:$C$14,KKM!$F$11:$F$14),"")&amp;PKN!ED15&amp;"; "&amp;IFERROR(LOOKUP(MIN($DO15:$EC15),KKM!$C$11:$C$14,KKM!$F$11:$F$14),"")&amp;PKN!EE15</f>
        <v>Sangat terampil dalam Menelaah persatuan dan kesatuan terhadap kehidupan berbangsa dan bernegara beserta dampaknya.; Sangat terampil dalam Menyajikan hasil analisis pelaksanaan nilai-nilai Pancasila dalam kehidupan sehari-hari.</v>
      </c>
    </row>
    <row r="16" spans="1:136" ht="47.25" x14ac:dyDescent="0.25">
      <c r="A16" s="2">
        <v>14</v>
      </c>
      <c r="B16" s="3" t="str">
        <f t="shared" ca="1" si="0"/>
        <v>MUHAMMAD RAMADANI</v>
      </c>
      <c r="C16" s="3" t="str">
        <f t="shared" ca="1" si="0"/>
        <v>0071550749</v>
      </c>
      <c r="D16" s="4" t="s">
        <v>328</v>
      </c>
      <c r="E16" s="5"/>
      <c r="F16" s="5"/>
      <c r="G16" s="5"/>
      <c r="H16" s="5"/>
      <c r="I16" s="5"/>
      <c r="J16" s="4" t="s">
        <v>327</v>
      </c>
      <c r="K16" s="5">
        <v>100</v>
      </c>
      <c r="L16" s="5"/>
      <c r="M16" s="5"/>
      <c r="N16" s="5"/>
      <c r="O16" s="5"/>
      <c r="P16" s="4" t="s">
        <v>329</v>
      </c>
      <c r="Q16" s="5">
        <v>100</v>
      </c>
      <c r="R16" s="5"/>
      <c r="S16" s="5"/>
      <c r="T16" s="5"/>
      <c r="U16" s="5"/>
      <c r="V16" s="4" t="s">
        <v>327</v>
      </c>
      <c r="W16" s="5"/>
      <c r="X16" s="5"/>
      <c r="Y16" s="5"/>
      <c r="Z16" s="5">
        <v>100</v>
      </c>
      <c r="AA16" s="5"/>
      <c r="AB16" s="4" t="s">
        <v>330</v>
      </c>
      <c r="AC16" s="5"/>
      <c r="AD16" s="5"/>
      <c r="AE16" s="5"/>
      <c r="AF16" s="5">
        <v>100</v>
      </c>
      <c r="AG16" s="5"/>
      <c r="AH16" s="4" t="s">
        <v>172</v>
      </c>
      <c r="AI16" s="5"/>
      <c r="AJ16" s="5"/>
      <c r="AK16" s="5"/>
      <c r="AL16" s="5">
        <v>90</v>
      </c>
      <c r="AM16" s="5"/>
      <c r="AN16" s="6" t="s">
        <v>331</v>
      </c>
      <c r="AO16" s="5"/>
      <c r="AP16" s="5"/>
      <c r="AQ16" s="5"/>
      <c r="AR16" s="5"/>
      <c r="AS16" s="5"/>
      <c r="AT16" s="4" t="s">
        <v>332</v>
      </c>
      <c r="AU16" s="5"/>
      <c r="AV16" s="5"/>
      <c r="AW16" s="5"/>
      <c r="AX16" s="5"/>
      <c r="AY16" s="5"/>
      <c r="AZ16" s="4" t="s">
        <v>333</v>
      </c>
      <c r="BA16" s="5"/>
      <c r="BB16" s="5"/>
      <c r="BC16" s="5"/>
      <c r="BD16" s="5"/>
      <c r="BE16" s="5"/>
      <c r="BF16" s="4"/>
      <c r="BG16" s="5"/>
      <c r="BH16" s="5" t="s">
        <v>333</v>
      </c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6">
        <f t="shared" si="2"/>
        <v>100</v>
      </c>
      <c r="CQ16" s="10">
        <f t="shared" si="3"/>
        <v>100</v>
      </c>
      <c r="CR16" s="10" t="str">
        <f t="shared" si="1"/>
        <v/>
      </c>
      <c r="CS16" s="10" t="str">
        <f t="shared" si="1"/>
        <v/>
      </c>
      <c r="CT16" s="10">
        <f t="shared" si="1"/>
        <v>96.666666666666671</v>
      </c>
      <c r="CU16" s="10" t="str">
        <f t="shared" si="1"/>
        <v/>
      </c>
      <c r="CV16" s="21" t="str">
        <f t="shared" si="4"/>
        <v/>
      </c>
      <c r="CW16" s="21">
        <f t="shared" si="5"/>
        <v>100</v>
      </c>
      <c r="CX16" s="22">
        <f t="shared" si="6"/>
        <v>100</v>
      </c>
      <c r="CY16" s="22" t="str">
        <f t="shared" si="7"/>
        <v/>
      </c>
      <c r="CZ16" s="22" t="str">
        <f t="shared" si="8"/>
        <v/>
      </c>
      <c r="DA16" s="23" t="str">
        <f t="shared" si="9"/>
        <v/>
      </c>
      <c r="DB16" s="23" t="str">
        <f t="shared" si="10"/>
        <v/>
      </c>
      <c r="DC16" s="23" t="str">
        <f t="shared" si="11"/>
        <v/>
      </c>
      <c r="DD16" s="23" t="str">
        <f t="shared" si="12"/>
        <v/>
      </c>
      <c r="DE16" s="23" t="str">
        <f t="shared" si="13"/>
        <v/>
      </c>
      <c r="DF16" s="23" t="str">
        <f t="shared" si="14"/>
        <v/>
      </c>
      <c r="DG16" s="23" t="str">
        <f t="shared" si="15"/>
        <v/>
      </c>
      <c r="DH16" s="23" t="str">
        <f t="shared" si="16"/>
        <v/>
      </c>
      <c r="DI16" s="23" t="str">
        <f t="shared" si="17"/>
        <v/>
      </c>
      <c r="DJ16" s="23" t="str">
        <f t="shared" si="18"/>
        <v/>
      </c>
      <c r="DK16" s="23" t="str">
        <f t="shared" si="19"/>
        <v>Menelaah persatuan dan kesatuan terhadap kehidupan berbangsa dan bernegara beserta dampaknya.</v>
      </c>
      <c r="DL16" s="23" t="str">
        <f t="shared" si="20"/>
        <v>Menelaah persatuan dan kesatuan terhadap kehidupan berbangsa dan bernegara beserta dampaknya.</v>
      </c>
      <c r="DM16" s="31" t="str">
        <f>IF(DK16="","",LOOKUP(MAX($CV16:$DJ16),KKM!$C$11:$C$14,KKM!$E$11:$E$14)&amp;" "&amp;PKN!DK16&amp;"; "&amp;LOOKUP(MIN(PKN!CV16:DJ16),KKM!$C$11:$C$14,KKM!$E$11:$E$14)&amp;" "&amp;PKN!DL16)</f>
        <v>Memiliki kemampuan yang sangat baik dalam  Menelaah persatuan dan kesatuan terhadap kehidupan berbangsa dan bernegara beserta dampaknya.; Memiliki kemampuan yang sangat baik dalam  Menelaah persatuan dan kesatuan terhadap kehidupan berbangsa dan bernegara beserta dampaknya.</v>
      </c>
      <c r="DO16" s="9" t="str">
        <f t="shared" si="21"/>
        <v/>
      </c>
      <c r="DP16" s="9" t="str">
        <f t="shared" si="22"/>
        <v/>
      </c>
      <c r="DQ16" s="9" t="str">
        <f t="shared" si="23"/>
        <v/>
      </c>
      <c r="DR16" s="9">
        <f t="shared" si="24"/>
        <v>100</v>
      </c>
      <c r="DS16" s="9">
        <f t="shared" si="25"/>
        <v>100</v>
      </c>
      <c r="DT16" s="9">
        <f t="shared" si="26"/>
        <v>90</v>
      </c>
      <c r="DU16" s="9" t="str">
        <f t="shared" si="27"/>
        <v/>
      </c>
      <c r="DV16" s="9" t="str">
        <f t="shared" si="28"/>
        <v/>
      </c>
      <c r="DW16" s="9" t="str">
        <f t="shared" si="29"/>
        <v/>
      </c>
      <c r="DX16" s="9" t="str">
        <f t="shared" si="30"/>
        <v/>
      </c>
      <c r="DY16" s="9" t="str">
        <f t="shared" si="31"/>
        <v/>
      </c>
      <c r="DZ16" s="9" t="str">
        <f t="shared" si="32"/>
        <v/>
      </c>
      <c r="EA16" s="9" t="str">
        <f t="shared" si="33"/>
        <v/>
      </c>
      <c r="EB16" s="9" t="str">
        <f t="shared" si="34"/>
        <v/>
      </c>
      <c r="EC16" s="9" t="str">
        <f t="shared" si="35"/>
        <v/>
      </c>
      <c r="ED16" s="9" t="str">
        <f t="shared" si="36"/>
        <v>Menelaah persatuan dan kesatuan terhadap kehidupan berbangsa dan bernegara beserta dampaknya.</v>
      </c>
      <c r="EE16" s="9" t="str">
        <f t="shared" si="37"/>
        <v>Menyajikan hasil analisis pelaksanaan nilai-nilai Pancasila dalam kehidupan sehari-hari.</v>
      </c>
      <c r="EF16" s="31" t="str">
        <f>IFERROR(LOOKUP(MAX($DO16:$EC16),KKM!$C$11:$C$14,KKM!$F$11:$F$14),"")&amp;PKN!ED16&amp;"; "&amp;IFERROR(LOOKUP(MIN($DO16:$EC16),KKM!$C$11:$C$14,KKM!$F$11:$F$14),"")&amp;PKN!EE16</f>
        <v>Sangat terampil dalam Menelaah persatuan dan kesatuan terhadap kehidupan berbangsa dan bernegara beserta dampaknya.; Sangat terampil dalam Menyajikan hasil analisis pelaksanaan nilai-nilai Pancasila dalam kehidupan sehari-hari.</v>
      </c>
    </row>
    <row r="17" spans="1:136" ht="47.25" x14ac:dyDescent="0.25">
      <c r="A17" s="2">
        <v>15</v>
      </c>
      <c r="B17" s="3" t="str">
        <f t="shared" ca="1" si="0"/>
        <v>MUHAMMAD REVALISA AKBAR</v>
      </c>
      <c r="C17" s="3" t="str">
        <f t="shared" ca="1" si="0"/>
        <v>0087069179</v>
      </c>
      <c r="D17" s="4" t="s">
        <v>328</v>
      </c>
      <c r="E17" s="5"/>
      <c r="F17" s="5"/>
      <c r="G17" s="5"/>
      <c r="H17" s="5"/>
      <c r="I17" s="5"/>
      <c r="J17" s="4" t="s">
        <v>327</v>
      </c>
      <c r="K17" s="5">
        <v>100</v>
      </c>
      <c r="L17" s="5"/>
      <c r="M17" s="5"/>
      <c r="N17" s="5"/>
      <c r="O17" s="5"/>
      <c r="P17" s="4" t="s">
        <v>329</v>
      </c>
      <c r="Q17" s="5">
        <v>100</v>
      </c>
      <c r="R17" s="5"/>
      <c r="S17" s="5"/>
      <c r="T17" s="5"/>
      <c r="U17" s="5"/>
      <c r="V17" s="4" t="s">
        <v>327</v>
      </c>
      <c r="W17" s="5"/>
      <c r="X17" s="5"/>
      <c r="Y17" s="5"/>
      <c r="Z17" s="5">
        <v>100</v>
      </c>
      <c r="AA17" s="5"/>
      <c r="AB17" s="4" t="s">
        <v>330</v>
      </c>
      <c r="AC17" s="5"/>
      <c r="AD17" s="5"/>
      <c r="AE17" s="5"/>
      <c r="AF17" s="5">
        <v>100</v>
      </c>
      <c r="AG17" s="5"/>
      <c r="AH17" s="4" t="s">
        <v>172</v>
      </c>
      <c r="AI17" s="5"/>
      <c r="AJ17" s="5"/>
      <c r="AK17" s="5"/>
      <c r="AL17" s="5">
        <v>90</v>
      </c>
      <c r="AM17" s="5"/>
      <c r="AN17" s="6" t="s">
        <v>331</v>
      </c>
      <c r="AO17" s="5"/>
      <c r="AP17" s="5"/>
      <c r="AQ17" s="5"/>
      <c r="AR17" s="5"/>
      <c r="AS17" s="5"/>
      <c r="AT17" s="4" t="s">
        <v>332</v>
      </c>
      <c r="AU17" s="5"/>
      <c r="AV17" s="5"/>
      <c r="AW17" s="5"/>
      <c r="AX17" s="5"/>
      <c r="AY17" s="5"/>
      <c r="AZ17" s="4" t="s">
        <v>333</v>
      </c>
      <c r="BA17" s="5"/>
      <c r="BB17" s="5"/>
      <c r="BC17" s="5"/>
      <c r="BD17" s="5"/>
      <c r="BE17" s="5"/>
      <c r="BF17" s="4"/>
      <c r="BG17" s="5"/>
      <c r="BH17" s="5" t="s">
        <v>333</v>
      </c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6">
        <f t="shared" si="2"/>
        <v>100</v>
      </c>
      <c r="CQ17" s="10">
        <f t="shared" si="3"/>
        <v>100</v>
      </c>
      <c r="CR17" s="10" t="str">
        <f t="shared" si="1"/>
        <v/>
      </c>
      <c r="CS17" s="10" t="str">
        <f t="shared" si="1"/>
        <v/>
      </c>
      <c r="CT17" s="10">
        <f t="shared" si="1"/>
        <v>96.666666666666671</v>
      </c>
      <c r="CU17" s="10" t="str">
        <f t="shared" si="1"/>
        <v/>
      </c>
      <c r="CV17" s="21" t="str">
        <f t="shared" si="4"/>
        <v/>
      </c>
      <c r="CW17" s="21">
        <f t="shared" si="5"/>
        <v>100</v>
      </c>
      <c r="CX17" s="22">
        <f t="shared" si="6"/>
        <v>100</v>
      </c>
      <c r="CY17" s="22" t="str">
        <f t="shared" si="7"/>
        <v/>
      </c>
      <c r="CZ17" s="22" t="str">
        <f t="shared" si="8"/>
        <v/>
      </c>
      <c r="DA17" s="23" t="str">
        <f t="shared" si="9"/>
        <v/>
      </c>
      <c r="DB17" s="23" t="str">
        <f t="shared" si="10"/>
        <v/>
      </c>
      <c r="DC17" s="23" t="str">
        <f t="shared" si="11"/>
        <v/>
      </c>
      <c r="DD17" s="23" t="str">
        <f t="shared" si="12"/>
        <v/>
      </c>
      <c r="DE17" s="23" t="str">
        <f t="shared" si="13"/>
        <v/>
      </c>
      <c r="DF17" s="23" t="str">
        <f t="shared" si="14"/>
        <v/>
      </c>
      <c r="DG17" s="23" t="str">
        <f t="shared" si="15"/>
        <v/>
      </c>
      <c r="DH17" s="23" t="str">
        <f t="shared" si="16"/>
        <v/>
      </c>
      <c r="DI17" s="23" t="str">
        <f t="shared" si="17"/>
        <v/>
      </c>
      <c r="DJ17" s="23" t="str">
        <f t="shared" si="18"/>
        <v/>
      </c>
      <c r="DK17" s="23" t="str">
        <f t="shared" si="19"/>
        <v>Menelaah persatuan dan kesatuan terhadap kehidupan berbangsa dan bernegara beserta dampaknya.</v>
      </c>
      <c r="DL17" s="23" t="str">
        <f t="shared" si="20"/>
        <v>Menelaah persatuan dan kesatuan terhadap kehidupan berbangsa dan bernegara beserta dampaknya.</v>
      </c>
      <c r="DM17" s="31" t="str">
        <f>IF(DK17="","",LOOKUP(MAX($CV17:$DJ17),KKM!$C$11:$C$14,KKM!$E$11:$E$14)&amp;" "&amp;PKN!DK17&amp;"; "&amp;LOOKUP(MIN(PKN!CV17:DJ17),KKM!$C$11:$C$14,KKM!$E$11:$E$14)&amp;" "&amp;PKN!DL17)</f>
        <v>Memiliki kemampuan yang sangat baik dalam  Menelaah persatuan dan kesatuan terhadap kehidupan berbangsa dan bernegara beserta dampaknya.; Memiliki kemampuan yang sangat baik dalam  Menelaah persatuan dan kesatuan terhadap kehidupan berbangsa dan bernegara beserta dampaknya.</v>
      </c>
      <c r="DO17" s="9" t="str">
        <f t="shared" si="21"/>
        <v/>
      </c>
      <c r="DP17" s="9" t="str">
        <f t="shared" si="22"/>
        <v/>
      </c>
      <c r="DQ17" s="9" t="str">
        <f t="shared" si="23"/>
        <v/>
      </c>
      <c r="DR17" s="9">
        <f t="shared" si="24"/>
        <v>100</v>
      </c>
      <c r="DS17" s="9">
        <f t="shared" si="25"/>
        <v>100</v>
      </c>
      <c r="DT17" s="9">
        <f t="shared" si="26"/>
        <v>90</v>
      </c>
      <c r="DU17" s="9" t="str">
        <f t="shared" si="27"/>
        <v/>
      </c>
      <c r="DV17" s="9" t="str">
        <f t="shared" si="28"/>
        <v/>
      </c>
      <c r="DW17" s="9" t="str">
        <f t="shared" si="29"/>
        <v/>
      </c>
      <c r="DX17" s="9" t="str">
        <f t="shared" si="30"/>
        <v/>
      </c>
      <c r="DY17" s="9" t="str">
        <f t="shared" si="31"/>
        <v/>
      </c>
      <c r="DZ17" s="9" t="str">
        <f t="shared" si="32"/>
        <v/>
      </c>
      <c r="EA17" s="9" t="str">
        <f t="shared" si="33"/>
        <v/>
      </c>
      <c r="EB17" s="9" t="str">
        <f t="shared" si="34"/>
        <v/>
      </c>
      <c r="EC17" s="9" t="str">
        <f t="shared" si="35"/>
        <v/>
      </c>
      <c r="ED17" s="9" t="str">
        <f t="shared" si="36"/>
        <v>Menelaah persatuan dan kesatuan terhadap kehidupan berbangsa dan bernegara beserta dampaknya.</v>
      </c>
      <c r="EE17" s="9" t="str">
        <f t="shared" si="37"/>
        <v>Menyajikan hasil analisis pelaksanaan nilai-nilai Pancasila dalam kehidupan sehari-hari.</v>
      </c>
      <c r="EF17" s="31" t="str">
        <f>IFERROR(LOOKUP(MAX($DO17:$EC17),KKM!$C$11:$C$14,KKM!$F$11:$F$14),"")&amp;PKN!ED17&amp;"; "&amp;IFERROR(LOOKUP(MIN($DO17:$EC17),KKM!$C$11:$C$14,KKM!$F$11:$F$14),"")&amp;PKN!EE17</f>
        <v>Sangat terampil dalam Menelaah persatuan dan kesatuan terhadap kehidupan berbangsa dan bernegara beserta dampaknya.; Sangat terampil dalam Menyajikan hasil analisis pelaksanaan nilai-nilai Pancasila dalam kehidupan sehari-hari.</v>
      </c>
    </row>
    <row r="18" spans="1:136" ht="47.25" x14ac:dyDescent="0.25">
      <c r="A18" s="2">
        <v>16</v>
      </c>
      <c r="B18" s="3" t="str">
        <f t="shared" ca="1" si="0"/>
        <v>MUHAMMAD ROZI</v>
      </c>
      <c r="C18" s="3" t="str">
        <f t="shared" ca="1" si="0"/>
        <v>0078857610</v>
      </c>
      <c r="D18" s="4" t="s">
        <v>328</v>
      </c>
      <c r="E18" s="5"/>
      <c r="F18" s="5"/>
      <c r="G18" s="5"/>
      <c r="H18" s="5"/>
      <c r="I18" s="5"/>
      <c r="J18" s="4" t="s">
        <v>327</v>
      </c>
      <c r="K18" s="5">
        <v>100</v>
      </c>
      <c r="L18" s="5"/>
      <c r="M18" s="5"/>
      <c r="N18" s="5"/>
      <c r="O18" s="5"/>
      <c r="P18" s="4" t="s">
        <v>329</v>
      </c>
      <c r="Q18" s="5">
        <v>100</v>
      </c>
      <c r="R18" s="5"/>
      <c r="S18" s="5"/>
      <c r="T18" s="5"/>
      <c r="U18" s="5"/>
      <c r="V18" s="4" t="s">
        <v>327</v>
      </c>
      <c r="W18" s="5"/>
      <c r="X18" s="5"/>
      <c r="Y18" s="5"/>
      <c r="Z18" s="5">
        <v>100</v>
      </c>
      <c r="AA18" s="5"/>
      <c r="AB18" s="4" t="s">
        <v>330</v>
      </c>
      <c r="AC18" s="5"/>
      <c r="AD18" s="5"/>
      <c r="AE18" s="5"/>
      <c r="AF18" s="5">
        <v>100</v>
      </c>
      <c r="AG18" s="5"/>
      <c r="AH18" s="4" t="s">
        <v>172</v>
      </c>
      <c r="AI18" s="5"/>
      <c r="AJ18" s="5"/>
      <c r="AK18" s="5"/>
      <c r="AL18" s="5">
        <v>90</v>
      </c>
      <c r="AM18" s="5"/>
      <c r="AN18" s="6" t="s">
        <v>331</v>
      </c>
      <c r="AO18" s="5"/>
      <c r="AP18" s="5"/>
      <c r="AQ18" s="5"/>
      <c r="AR18" s="5"/>
      <c r="AS18" s="5"/>
      <c r="AT18" s="4" t="s">
        <v>332</v>
      </c>
      <c r="AU18" s="5"/>
      <c r="AV18" s="5"/>
      <c r="AW18" s="5"/>
      <c r="AX18" s="5"/>
      <c r="AY18" s="5"/>
      <c r="AZ18" s="4" t="s">
        <v>333</v>
      </c>
      <c r="BA18" s="5"/>
      <c r="BB18" s="5"/>
      <c r="BC18" s="5"/>
      <c r="BD18" s="5"/>
      <c r="BE18" s="5"/>
      <c r="BF18" s="4"/>
      <c r="BG18" s="5"/>
      <c r="BH18" s="5" t="s">
        <v>333</v>
      </c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6">
        <f t="shared" si="2"/>
        <v>100</v>
      </c>
      <c r="CQ18" s="10">
        <f t="shared" si="3"/>
        <v>100</v>
      </c>
      <c r="CR18" s="10" t="str">
        <f t="shared" si="1"/>
        <v/>
      </c>
      <c r="CS18" s="10" t="str">
        <f t="shared" si="1"/>
        <v/>
      </c>
      <c r="CT18" s="10">
        <f t="shared" si="1"/>
        <v>96.666666666666671</v>
      </c>
      <c r="CU18" s="10" t="str">
        <f t="shared" si="1"/>
        <v/>
      </c>
      <c r="CV18" s="21" t="str">
        <f t="shared" si="4"/>
        <v/>
      </c>
      <c r="CW18" s="21">
        <f t="shared" si="5"/>
        <v>100</v>
      </c>
      <c r="CX18" s="22">
        <f t="shared" si="6"/>
        <v>100</v>
      </c>
      <c r="CY18" s="22" t="str">
        <f t="shared" si="7"/>
        <v/>
      </c>
      <c r="CZ18" s="22" t="str">
        <f t="shared" si="8"/>
        <v/>
      </c>
      <c r="DA18" s="23" t="str">
        <f t="shared" si="9"/>
        <v/>
      </c>
      <c r="DB18" s="23" t="str">
        <f t="shared" si="10"/>
        <v/>
      </c>
      <c r="DC18" s="23" t="str">
        <f t="shared" si="11"/>
        <v/>
      </c>
      <c r="DD18" s="23" t="str">
        <f t="shared" si="12"/>
        <v/>
      </c>
      <c r="DE18" s="23" t="str">
        <f t="shared" si="13"/>
        <v/>
      </c>
      <c r="DF18" s="23" t="str">
        <f t="shared" si="14"/>
        <v/>
      </c>
      <c r="DG18" s="23" t="str">
        <f t="shared" si="15"/>
        <v/>
      </c>
      <c r="DH18" s="23" t="str">
        <f t="shared" si="16"/>
        <v/>
      </c>
      <c r="DI18" s="23" t="str">
        <f t="shared" si="17"/>
        <v/>
      </c>
      <c r="DJ18" s="23" t="str">
        <f t="shared" si="18"/>
        <v/>
      </c>
      <c r="DK18" s="23" t="str">
        <f t="shared" si="19"/>
        <v>Menelaah persatuan dan kesatuan terhadap kehidupan berbangsa dan bernegara beserta dampaknya.</v>
      </c>
      <c r="DL18" s="23" t="str">
        <f t="shared" si="20"/>
        <v>Menelaah persatuan dan kesatuan terhadap kehidupan berbangsa dan bernegara beserta dampaknya.</v>
      </c>
      <c r="DM18" s="31" t="str">
        <f>IF(DK18="","",LOOKUP(MAX($CV18:$DJ18),KKM!$C$11:$C$14,KKM!$E$11:$E$14)&amp;" "&amp;PKN!DK18&amp;"; "&amp;LOOKUP(MIN(PKN!CV18:DJ18),KKM!$C$11:$C$14,KKM!$E$11:$E$14)&amp;" "&amp;PKN!DL18)</f>
        <v>Memiliki kemampuan yang sangat baik dalam  Menelaah persatuan dan kesatuan terhadap kehidupan berbangsa dan bernegara beserta dampaknya.; Memiliki kemampuan yang sangat baik dalam  Menelaah persatuan dan kesatuan terhadap kehidupan berbangsa dan bernegara beserta dampaknya.</v>
      </c>
      <c r="DO18" s="9" t="str">
        <f t="shared" si="21"/>
        <v/>
      </c>
      <c r="DP18" s="9" t="str">
        <f t="shared" si="22"/>
        <v/>
      </c>
      <c r="DQ18" s="9" t="str">
        <f t="shared" si="23"/>
        <v/>
      </c>
      <c r="DR18" s="9">
        <f t="shared" si="24"/>
        <v>100</v>
      </c>
      <c r="DS18" s="9">
        <f t="shared" si="25"/>
        <v>100</v>
      </c>
      <c r="DT18" s="9">
        <f t="shared" si="26"/>
        <v>90</v>
      </c>
      <c r="DU18" s="9" t="str">
        <f t="shared" si="27"/>
        <v/>
      </c>
      <c r="DV18" s="9" t="str">
        <f t="shared" si="28"/>
        <v/>
      </c>
      <c r="DW18" s="9" t="str">
        <f t="shared" si="29"/>
        <v/>
      </c>
      <c r="DX18" s="9" t="str">
        <f t="shared" si="30"/>
        <v/>
      </c>
      <c r="DY18" s="9" t="str">
        <f t="shared" si="31"/>
        <v/>
      </c>
      <c r="DZ18" s="9" t="str">
        <f t="shared" si="32"/>
        <v/>
      </c>
      <c r="EA18" s="9" t="str">
        <f t="shared" si="33"/>
        <v/>
      </c>
      <c r="EB18" s="9" t="str">
        <f t="shared" si="34"/>
        <v/>
      </c>
      <c r="EC18" s="9" t="str">
        <f t="shared" si="35"/>
        <v/>
      </c>
      <c r="ED18" s="9" t="str">
        <f t="shared" si="36"/>
        <v>Menelaah persatuan dan kesatuan terhadap kehidupan berbangsa dan bernegara beserta dampaknya.</v>
      </c>
      <c r="EE18" s="9" t="str">
        <f t="shared" si="37"/>
        <v>Menyajikan hasil analisis pelaksanaan nilai-nilai Pancasila dalam kehidupan sehari-hari.</v>
      </c>
      <c r="EF18" s="31" t="str">
        <f>IFERROR(LOOKUP(MAX($DO18:$EC18),KKM!$C$11:$C$14,KKM!$F$11:$F$14),"")&amp;PKN!ED18&amp;"; "&amp;IFERROR(LOOKUP(MIN($DO18:$EC18),KKM!$C$11:$C$14,KKM!$F$11:$F$14),"")&amp;PKN!EE18</f>
        <v>Sangat terampil dalam Menelaah persatuan dan kesatuan terhadap kehidupan berbangsa dan bernegara beserta dampaknya.; Sangat terampil dalam Menyajikan hasil analisis pelaksanaan nilai-nilai Pancasila dalam kehidupan sehari-hari.</v>
      </c>
    </row>
    <row r="19" spans="1:136" ht="47.25" x14ac:dyDescent="0.25">
      <c r="A19" s="2">
        <v>17</v>
      </c>
      <c r="B19" s="3" t="str">
        <f t="shared" ca="1" si="0"/>
        <v>MUHAMMAD SUKRON</v>
      </c>
      <c r="C19" s="3" t="str">
        <f t="shared" ca="1" si="0"/>
        <v>0073337501</v>
      </c>
      <c r="D19" s="4" t="s">
        <v>328</v>
      </c>
      <c r="E19" s="5"/>
      <c r="F19" s="5"/>
      <c r="G19" s="5"/>
      <c r="H19" s="5"/>
      <c r="I19" s="5"/>
      <c r="J19" s="4" t="s">
        <v>327</v>
      </c>
      <c r="K19" s="5">
        <v>95</v>
      </c>
      <c r="L19" s="5"/>
      <c r="M19" s="5"/>
      <c r="N19" s="5"/>
      <c r="O19" s="5"/>
      <c r="P19" s="4" t="s">
        <v>329</v>
      </c>
      <c r="Q19" s="5">
        <v>100</v>
      </c>
      <c r="R19" s="5"/>
      <c r="S19" s="5"/>
      <c r="T19" s="5"/>
      <c r="U19" s="5"/>
      <c r="V19" s="4" t="s">
        <v>327</v>
      </c>
      <c r="W19" s="5"/>
      <c r="X19" s="5"/>
      <c r="Y19" s="5"/>
      <c r="Z19" s="5">
        <v>100</v>
      </c>
      <c r="AA19" s="5"/>
      <c r="AB19" s="4" t="s">
        <v>330</v>
      </c>
      <c r="AC19" s="5"/>
      <c r="AD19" s="5"/>
      <c r="AE19" s="5"/>
      <c r="AF19" s="5">
        <v>100</v>
      </c>
      <c r="AG19" s="5"/>
      <c r="AH19" s="4" t="s">
        <v>172</v>
      </c>
      <c r="AI19" s="5"/>
      <c r="AJ19" s="5"/>
      <c r="AK19" s="5"/>
      <c r="AL19" s="5">
        <v>90</v>
      </c>
      <c r="AM19" s="5"/>
      <c r="AN19" s="6" t="s">
        <v>331</v>
      </c>
      <c r="AO19" s="5"/>
      <c r="AP19" s="5"/>
      <c r="AQ19" s="5"/>
      <c r="AR19" s="5"/>
      <c r="AS19" s="5"/>
      <c r="AT19" s="4" t="s">
        <v>332</v>
      </c>
      <c r="AU19" s="5"/>
      <c r="AV19" s="5"/>
      <c r="AW19" s="5"/>
      <c r="AX19" s="5"/>
      <c r="AY19" s="5"/>
      <c r="AZ19" s="4" t="s">
        <v>333</v>
      </c>
      <c r="BA19" s="5"/>
      <c r="BB19" s="5"/>
      <c r="BC19" s="5"/>
      <c r="BD19" s="5"/>
      <c r="BE19" s="5"/>
      <c r="BF19" s="4"/>
      <c r="BG19" s="5"/>
      <c r="BH19" s="5" t="s">
        <v>333</v>
      </c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6">
        <f t="shared" si="2"/>
        <v>97.5</v>
      </c>
      <c r="CQ19" s="10">
        <f t="shared" si="3"/>
        <v>97.5</v>
      </c>
      <c r="CR19" s="10" t="str">
        <f t="shared" si="3"/>
        <v/>
      </c>
      <c r="CS19" s="10" t="str">
        <f t="shared" si="3"/>
        <v/>
      </c>
      <c r="CT19" s="10">
        <f t="shared" si="3"/>
        <v>96.666666666666671</v>
      </c>
      <c r="CU19" s="10" t="str">
        <f t="shared" si="3"/>
        <v/>
      </c>
      <c r="CV19" s="21" t="str">
        <f t="shared" si="4"/>
        <v/>
      </c>
      <c r="CW19" s="21">
        <f t="shared" si="5"/>
        <v>95</v>
      </c>
      <c r="CX19" s="22">
        <f t="shared" si="6"/>
        <v>100</v>
      </c>
      <c r="CY19" s="22" t="str">
        <f t="shared" si="7"/>
        <v/>
      </c>
      <c r="CZ19" s="22" t="str">
        <f t="shared" si="8"/>
        <v/>
      </c>
      <c r="DA19" s="23" t="str">
        <f t="shared" si="9"/>
        <v/>
      </c>
      <c r="DB19" s="23" t="str">
        <f t="shared" si="10"/>
        <v/>
      </c>
      <c r="DC19" s="23" t="str">
        <f t="shared" si="11"/>
        <v/>
      </c>
      <c r="DD19" s="23" t="str">
        <f t="shared" si="12"/>
        <v/>
      </c>
      <c r="DE19" s="23" t="str">
        <f t="shared" si="13"/>
        <v/>
      </c>
      <c r="DF19" s="23" t="str">
        <f t="shared" si="14"/>
        <v/>
      </c>
      <c r="DG19" s="23" t="str">
        <f t="shared" si="15"/>
        <v/>
      </c>
      <c r="DH19" s="23" t="str">
        <f t="shared" si="16"/>
        <v/>
      </c>
      <c r="DI19" s="23" t="str">
        <f t="shared" si="17"/>
        <v/>
      </c>
      <c r="DJ19" s="23" t="str">
        <f t="shared" si="18"/>
        <v/>
      </c>
      <c r="DK19" s="23" t="str">
        <f t="shared" si="19"/>
        <v xml:space="preserve">Menganalisis pelaksanaan kewajiban, hak, dan tanggung jawab sebagai warga negara beserta dampaknya dalam kehidupan sehari-hari. </v>
      </c>
      <c r="DL19" s="23" t="str">
        <f t="shared" si="20"/>
        <v>Menelaah persatuan dan kesatuan terhadap kehidupan berbangsa dan bernegara beserta dampaknya.</v>
      </c>
      <c r="DM19" s="31" t="str">
        <f>IF(DK19="","",LOOKUP(MAX($CV19:$DJ19),KKM!$C$11:$C$14,KKM!$E$11:$E$14)&amp;" "&amp;PKN!DK19&amp;"; "&amp;LOOKUP(MIN(PKN!CV19:DJ19),KKM!$C$11:$C$14,KKM!$E$11:$E$14)&amp;" "&amp;PKN!DL19)</f>
        <v>Memiliki kemampuan yang sangat baik dalam  Menganalisis pelaksanaan kewajiban, hak, dan tanggung jawab sebagai warga negara beserta dampaknya dalam kehidupan sehari-hari. ; Memiliki kemampuan yang sangat baik dalam  Menelaah persatuan dan kesatuan terhadap kehidupan berbangsa dan bernegara beserta dampaknya.</v>
      </c>
      <c r="DO19" s="9" t="str">
        <f t="shared" si="21"/>
        <v/>
      </c>
      <c r="DP19" s="9" t="str">
        <f t="shared" si="22"/>
        <v/>
      </c>
      <c r="DQ19" s="9" t="str">
        <f t="shared" si="23"/>
        <v/>
      </c>
      <c r="DR19" s="9">
        <f t="shared" si="24"/>
        <v>100</v>
      </c>
      <c r="DS19" s="9">
        <f t="shared" si="25"/>
        <v>100</v>
      </c>
      <c r="DT19" s="9">
        <f t="shared" si="26"/>
        <v>90</v>
      </c>
      <c r="DU19" s="9" t="str">
        <f t="shared" si="27"/>
        <v/>
      </c>
      <c r="DV19" s="9" t="str">
        <f t="shared" si="28"/>
        <v/>
      </c>
      <c r="DW19" s="9" t="str">
        <f t="shared" si="29"/>
        <v/>
      </c>
      <c r="DX19" s="9" t="str">
        <f t="shared" si="30"/>
        <v/>
      </c>
      <c r="DY19" s="9" t="str">
        <f t="shared" si="31"/>
        <v/>
      </c>
      <c r="DZ19" s="9" t="str">
        <f t="shared" si="32"/>
        <v/>
      </c>
      <c r="EA19" s="9" t="str">
        <f t="shared" si="33"/>
        <v/>
      </c>
      <c r="EB19" s="9" t="str">
        <f t="shared" si="34"/>
        <v/>
      </c>
      <c r="EC19" s="9" t="str">
        <f t="shared" si="35"/>
        <v/>
      </c>
      <c r="ED19" s="9" t="str">
        <f t="shared" si="36"/>
        <v>Menelaah persatuan dan kesatuan terhadap kehidupan berbangsa dan bernegara beserta dampaknya.</v>
      </c>
      <c r="EE19" s="9" t="str">
        <f t="shared" si="37"/>
        <v>Menyajikan hasil analisis pelaksanaan nilai-nilai Pancasila dalam kehidupan sehari-hari.</v>
      </c>
      <c r="EF19" s="31" t="str">
        <f>IFERROR(LOOKUP(MAX($DO19:$EC19),KKM!$C$11:$C$14,KKM!$F$11:$F$14),"")&amp;PKN!ED19&amp;"; "&amp;IFERROR(LOOKUP(MIN($DO19:$EC19),KKM!$C$11:$C$14,KKM!$F$11:$F$14),"")&amp;PKN!EE19</f>
        <v>Sangat terampil dalam Menelaah persatuan dan kesatuan terhadap kehidupan berbangsa dan bernegara beserta dampaknya.; Sangat terampil dalam Menyajikan hasil analisis pelaksanaan nilai-nilai Pancasila dalam kehidupan sehari-hari.</v>
      </c>
    </row>
    <row r="20" spans="1:136" ht="47.25" x14ac:dyDescent="0.25">
      <c r="A20" s="2">
        <v>18</v>
      </c>
      <c r="B20" s="3" t="str">
        <f t="shared" ca="1" si="0"/>
        <v>NADIVA</v>
      </c>
      <c r="C20" s="3" t="str">
        <f t="shared" ca="1" si="0"/>
        <v>0084028635</v>
      </c>
      <c r="D20" s="4" t="s">
        <v>328</v>
      </c>
      <c r="E20" s="5"/>
      <c r="F20" s="5"/>
      <c r="G20" s="5"/>
      <c r="H20" s="5"/>
      <c r="I20" s="5"/>
      <c r="J20" s="4" t="s">
        <v>327</v>
      </c>
      <c r="K20" s="5">
        <v>100</v>
      </c>
      <c r="L20" s="5"/>
      <c r="M20" s="5"/>
      <c r="N20" s="5"/>
      <c r="O20" s="5"/>
      <c r="P20" s="4" t="s">
        <v>329</v>
      </c>
      <c r="Q20" s="5">
        <v>100</v>
      </c>
      <c r="R20" s="5"/>
      <c r="S20" s="5"/>
      <c r="T20" s="5"/>
      <c r="U20" s="5"/>
      <c r="V20" s="4" t="s">
        <v>327</v>
      </c>
      <c r="W20" s="5"/>
      <c r="X20" s="5"/>
      <c r="Y20" s="5"/>
      <c r="Z20" s="5">
        <v>100</v>
      </c>
      <c r="AA20" s="5"/>
      <c r="AB20" s="4" t="s">
        <v>330</v>
      </c>
      <c r="AC20" s="5"/>
      <c r="AD20" s="5"/>
      <c r="AE20" s="5"/>
      <c r="AF20" s="5">
        <v>100</v>
      </c>
      <c r="AG20" s="5"/>
      <c r="AH20" s="4" t="s">
        <v>172</v>
      </c>
      <c r="AI20" s="5"/>
      <c r="AJ20" s="5"/>
      <c r="AK20" s="5"/>
      <c r="AL20" s="5">
        <v>90</v>
      </c>
      <c r="AM20" s="5"/>
      <c r="AN20" s="6" t="s">
        <v>331</v>
      </c>
      <c r="AO20" s="5"/>
      <c r="AP20" s="5"/>
      <c r="AQ20" s="5"/>
      <c r="AR20" s="5"/>
      <c r="AS20" s="5"/>
      <c r="AT20" s="4" t="s">
        <v>332</v>
      </c>
      <c r="AU20" s="5"/>
      <c r="AV20" s="5"/>
      <c r="AW20" s="5"/>
      <c r="AX20" s="5"/>
      <c r="AY20" s="5"/>
      <c r="AZ20" s="4" t="s">
        <v>333</v>
      </c>
      <c r="BA20" s="5"/>
      <c r="BB20" s="5"/>
      <c r="BC20" s="5"/>
      <c r="BD20" s="5"/>
      <c r="BE20" s="5"/>
      <c r="BF20" s="4"/>
      <c r="BG20" s="5"/>
      <c r="BH20" s="5" t="s">
        <v>333</v>
      </c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6">
        <f t="shared" si="2"/>
        <v>100</v>
      </c>
      <c r="CQ20" s="10">
        <f t="shared" si="3"/>
        <v>100</v>
      </c>
      <c r="CR20" s="10" t="str">
        <f t="shared" si="3"/>
        <v/>
      </c>
      <c r="CS20" s="10" t="str">
        <f t="shared" si="3"/>
        <v/>
      </c>
      <c r="CT20" s="10">
        <f t="shared" si="3"/>
        <v>96.666666666666671</v>
      </c>
      <c r="CU20" s="10" t="str">
        <f t="shared" si="3"/>
        <v/>
      </c>
      <c r="CV20" s="21" t="str">
        <f t="shared" si="4"/>
        <v/>
      </c>
      <c r="CW20" s="21">
        <f t="shared" si="5"/>
        <v>100</v>
      </c>
      <c r="CX20" s="22">
        <f t="shared" si="6"/>
        <v>100</v>
      </c>
      <c r="CY20" s="22" t="str">
        <f t="shared" si="7"/>
        <v/>
      </c>
      <c r="CZ20" s="22" t="str">
        <f t="shared" si="8"/>
        <v/>
      </c>
      <c r="DA20" s="23" t="str">
        <f t="shared" si="9"/>
        <v/>
      </c>
      <c r="DB20" s="23" t="str">
        <f t="shared" si="10"/>
        <v/>
      </c>
      <c r="DC20" s="23" t="str">
        <f t="shared" si="11"/>
        <v/>
      </c>
      <c r="DD20" s="23" t="str">
        <f t="shared" si="12"/>
        <v/>
      </c>
      <c r="DE20" s="23" t="str">
        <f t="shared" si="13"/>
        <v/>
      </c>
      <c r="DF20" s="23" t="str">
        <f t="shared" si="14"/>
        <v/>
      </c>
      <c r="DG20" s="23" t="str">
        <f t="shared" si="15"/>
        <v/>
      </c>
      <c r="DH20" s="23" t="str">
        <f t="shared" si="16"/>
        <v/>
      </c>
      <c r="DI20" s="23" t="str">
        <f t="shared" si="17"/>
        <v/>
      </c>
      <c r="DJ20" s="23" t="str">
        <f t="shared" si="18"/>
        <v/>
      </c>
      <c r="DK20" s="23" t="str">
        <f t="shared" si="19"/>
        <v>Menelaah persatuan dan kesatuan terhadap kehidupan berbangsa dan bernegara beserta dampaknya.</v>
      </c>
      <c r="DL20" s="23" t="str">
        <f t="shared" si="20"/>
        <v>Menelaah persatuan dan kesatuan terhadap kehidupan berbangsa dan bernegara beserta dampaknya.</v>
      </c>
      <c r="DM20" s="31" t="str">
        <f>IF(DK20="","",LOOKUP(MAX($CV20:$DJ20),KKM!$C$11:$C$14,KKM!$E$11:$E$14)&amp;" "&amp;PKN!DK20&amp;"; "&amp;LOOKUP(MIN(PKN!CV20:DJ20),KKM!$C$11:$C$14,KKM!$E$11:$E$14)&amp;" "&amp;PKN!DL20)</f>
        <v>Memiliki kemampuan yang sangat baik dalam  Menelaah persatuan dan kesatuan terhadap kehidupan berbangsa dan bernegara beserta dampaknya.; Memiliki kemampuan yang sangat baik dalam  Menelaah persatuan dan kesatuan terhadap kehidupan berbangsa dan bernegara beserta dampaknya.</v>
      </c>
      <c r="DO20" s="9" t="str">
        <f t="shared" si="21"/>
        <v/>
      </c>
      <c r="DP20" s="9" t="str">
        <f t="shared" si="22"/>
        <v/>
      </c>
      <c r="DQ20" s="9" t="str">
        <f t="shared" si="23"/>
        <v/>
      </c>
      <c r="DR20" s="9">
        <f t="shared" si="24"/>
        <v>100</v>
      </c>
      <c r="DS20" s="9">
        <f t="shared" si="25"/>
        <v>100</v>
      </c>
      <c r="DT20" s="9">
        <f t="shared" si="26"/>
        <v>90</v>
      </c>
      <c r="DU20" s="9" t="str">
        <f t="shared" si="27"/>
        <v/>
      </c>
      <c r="DV20" s="9" t="str">
        <f t="shared" si="28"/>
        <v/>
      </c>
      <c r="DW20" s="9" t="str">
        <f t="shared" si="29"/>
        <v/>
      </c>
      <c r="DX20" s="9" t="str">
        <f t="shared" si="30"/>
        <v/>
      </c>
      <c r="DY20" s="9" t="str">
        <f t="shared" si="31"/>
        <v/>
      </c>
      <c r="DZ20" s="9" t="str">
        <f t="shared" si="32"/>
        <v/>
      </c>
      <c r="EA20" s="9" t="str">
        <f t="shared" si="33"/>
        <v/>
      </c>
      <c r="EB20" s="9" t="str">
        <f t="shared" si="34"/>
        <v/>
      </c>
      <c r="EC20" s="9" t="str">
        <f t="shared" si="35"/>
        <v/>
      </c>
      <c r="ED20" s="9" t="str">
        <f t="shared" si="36"/>
        <v>Menelaah persatuan dan kesatuan terhadap kehidupan berbangsa dan bernegara beserta dampaknya.</v>
      </c>
      <c r="EE20" s="9" t="str">
        <f t="shared" si="37"/>
        <v>Menyajikan hasil analisis pelaksanaan nilai-nilai Pancasila dalam kehidupan sehari-hari.</v>
      </c>
      <c r="EF20" s="31" t="str">
        <f>IFERROR(LOOKUP(MAX($DO20:$EC20),KKM!$C$11:$C$14,KKM!$F$11:$F$14),"")&amp;PKN!ED20&amp;"; "&amp;IFERROR(LOOKUP(MIN($DO20:$EC20),KKM!$C$11:$C$14,KKM!$F$11:$F$14),"")&amp;PKN!EE20</f>
        <v>Sangat terampil dalam Menelaah persatuan dan kesatuan terhadap kehidupan berbangsa dan bernegara beserta dampaknya.; Sangat terampil dalam Menyajikan hasil analisis pelaksanaan nilai-nilai Pancasila dalam kehidupan sehari-hari.</v>
      </c>
    </row>
    <row r="21" spans="1:136" ht="47.25" x14ac:dyDescent="0.25">
      <c r="A21" s="2">
        <v>19</v>
      </c>
      <c r="B21" s="3" t="str">
        <f t="shared" ca="1" si="0"/>
        <v>NURAINI</v>
      </c>
      <c r="C21" s="3" t="str">
        <f t="shared" ca="1" si="0"/>
        <v>0071301693</v>
      </c>
      <c r="D21" s="4" t="s">
        <v>328</v>
      </c>
      <c r="E21" s="5"/>
      <c r="F21" s="5"/>
      <c r="G21" s="5"/>
      <c r="H21" s="5"/>
      <c r="I21" s="5"/>
      <c r="J21" s="4" t="s">
        <v>327</v>
      </c>
      <c r="K21" s="5">
        <v>100</v>
      </c>
      <c r="L21" s="5"/>
      <c r="M21" s="5"/>
      <c r="N21" s="5"/>
      <c r="O21" s="5"/>
      <c r="P21" s="4" t="s">
        <v>329</v>
      </c>
      <c r="Q21" s="5">
        <v>100</v>
      </c>
      <c r="R21" s="5"/>
      <c r="S21" s="5"/>
      <c r="T21" s="5"/>
      <c r="U21" s="5"/>
      <c r="V21" s="4" t="s">
        <v>327</v>
      </c>
      <c r="W21" s="5"/>
      <c r="X21" s="5"/>
      <c r="Y21" s="5"/>
      <c r="Z21" s="5">
        <v>100</v>
      </c>
      <c r="AA21" s="5"/>
      <c r="AB21" s="4" t="s">
        <v>330</v>
      </c>
      <c r="AC21" s="5"/>
      <c r="AD21" s="5"/>
      <c r="AE21" s="5"/>
      <c r="AF21" s="5">
        <v>100</v>
      </c>
      <c r="AG21" s="5"/>
      <c r="AH21" s="4" t="s">
        <v>172</v>
      </c>
      <c r="AI21" s="5"/>
      <c r="AJ21" s="5"/>
      <c r="AK21" s="5"/>
      <c r="AL21" s="5">
        <v>90</v>
      </c>
      <c r="AM21" s="5"/>
      <c r="AN21" s="6" t="s">
        <v>331</v>
      </c>
      <c r="AO21" s="5"/>
      <c r="AP21" s="5"/>
      <c r="AQ21" s="5"/>
      <c r="AR21" s="5"/>
      <c r="AS21" s="5"/>
      <c r="AT21" s="4" t="s">
        <v>332</v>
      </c>
      <c r="AU21" s="5"/>
      <c r="AV21" s="5"/>
      <c r="AW21" s="5"/>
      <c r="AX21" s="5"/>
      <c r="AY21" s="5"/>
      <c r="AZ21" s="4" t="s">
        <v>333</v>
      </c>
      <c r="BA21" s="5"/>
      <c r="BB21" s="5"/>
      <c r="BC21" s="5"/>
      <c r="BD21" s="5"/>
      <c r="BE21" s="5"/>
      <c r="BF21" s="4"/>
      <c r="BG21" s="5"/>
      <c r="BH21" s="5" t="s">
        <v>333</v>
      </c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6">
        <f t="shared" si="2"/>
        <v>100</v>
      </c>
      <c r="CQ21" s="10">
        <f t="shared" si="3"/>
        <v>100</v>
      </c>
      <c r="CR21" s="10" t="str">
        <f t="shared" si="3"/>
        <v/>
      </c>
      <c r="CS21" s="10" t="str">
        <f t="shared" si="3"/>
        <v/>
      </c>
      <c r="CT21" s="10">
        <f t="shared" si="3"/>
        <v>96.666666666666671</v>
      </c>
      <c r="CU21" s="10" t="str">
        <f t="shared" si="3"/>
        <v/>
      </c>
      <c r="CV21" s="21" t="str">
        <f t="shared" si="4"/>
        <v/>
      </c>
      <c r="CW21" s="21">
        <f t="shared" si="5"/>
        <v>100</v>
      </c>
      <c r="CX21" s="22">
        <f t="shared" si="6"/>
        <v>100</v>
      </c>
      <c r="CY21" s="22" t="str">
        <f t="shared" si="7"/>
        <v/>
      </c>
      <c r="CZ21" s="22" t="str">
        <f t="shared" si="8"/>
        <v/>
      </c>
      <c r="DA21" s="23" t="str">
        <f t="shared" si="9"/>
        <v/>
      </c>
      <c r="DB21" s="23" t="str">
        <f t="shared" si="10"/>
        <v/>
      </c>
      <c r="DC21" s="23" t="str">
        <f t="shared" si="11"/>
        <v/>
      </c>
      <c r="DD21" s="23" t="str">
        <f t="shared" si="12"/>
        <v/>
      </c>
      <c r="DE21" s="23" t="str">
        <f t="shared" si="13"/>
        <v/>
      </c>
      <c r="DF21" s="23" t="str">
        <f t="shared" si="14"/>
        <v/>
      </c>
      <c r="DG21" s="23" t="str">
        <f t="shared" si="15"/>
        <v/>
      </c>
      <c r="DH21" s="23" t="str">
        <f t="shared" si="16"/>
        <v/>
      </c>
      <c r="DI21" s="23" t="str">
        <f t="shared" si="17"/>
        <v/>
      </c>
      <c r="DJ21" s="23" t="str">
        <f t="shared" si="18"/>
        <v/>
      </c>
      <c r="DK21" s="23" t="str">
        <f t="shared" si="19"/>
        <v>Menelaah persatuan dan kesatuan terhadap kehidupan berbangsa dan bernegara beserta dampaknya.</v>
      </c>
      <c r="DL21" s="23" t="str">
        <f t="shared" si="20"/>
        <v>Menelaah persatuan dan kesatuan terhadap kehidupan berbangsa dan bernegara beserta dampaknya.</v>
      </c>
      <c r="DM21" s="31" t="str">
        <f>IF(DK21="","",LOOKUP(MAX($CV21:$DJ21),KKM!$C$11:$C$14,KKM!$E$11:$E$14)&amp;" "&amp;PKN!DK21&amp;"; "&amp;LOOKUP(MIN(PKN!CV21:DJ21),KKM!$C$11:$C$14,KKM!$E$11:$E$14)&amp;" "&amp;PKN!DL21)</f>
        <v>Memiliki kemampuan yang sangat baik dalam  Menelaah persatuan dan kesatuan terhadap kehidupan berbangsa dan bernegara beserta dampaknya.; Memiliki kemampuan yang sangat baik dalam  Menelaah persatuan dan kesatuan terhadap kehidupan berbangsa dan bernegara beserta dampaknya.</v>
      </c>
      <c r="DO21" s="9" t="str">
        <f t="shared" si="21"/>
        <v/>
      </c>
      <c r="DP21" s="9" t="str">
        <f t="shared" si="22"/>
        <v/>
      </c>
      <c r="DQ21" s="9" t="str">
        <f t="shared" si="23"/>
        <v/>
      </c>
      <c r="DR21" s="9">
        <f t="shared" si="24"/>
        <v>100</v>
      </c>
      <c r="DS21" s="9">
        <f t="shared" si="25"/>
        <v>100</v>
      </c>
      <c r="DT21" s="9">
        <f t="shared" si="26"/>
        <v>90</v>
      </c>
      <c r="DU21" s="9" t="str">
        <f t="shared" si="27"/>
        <v/>
      </c>
      <c r="DV21" s="9" t="str">
        <f t="shared" si="28"/>
        <v/>
      </c>
      <c r="DW21" s="9" t="str">
        <f t="shared" si="29"/>
        <v/>
      </c>
      <c r="DX21" s="9" t="str">
        <f t="shared" si="30"/>
        <v/>
      </c>
      <c r="DY21" s="9" t="str">
        <f t="shared" si="31"/>
        <v/>
      </c>
      <c r="DZ21" s="9" t="str">
        <f t="shared" si="32"/>
        <v/>
      </c>
      <c r="EA21" s="9" t="str">
        <f t="shared" si="33"/>
        <v/>
      </c>
      <c r="EB21" s="9" t="str">
        <f t="shared" si="34"/>
        <v/>
      </c>
      <c r="EC21" s="9" t="str">
        <f t="shared" si="35"/>
        <v/>
      </c>
      <c r="ED21" s="9" t="str">
        <f t="shared" si="36"/>
        <v>Menelaah persatuan dan kesatuan terhadap kehidupan berbangsa dan bernegara beserta dampaknya.</v>
      </c>
      <c r="EE21" s="9" t="str">
        <f t="shared" si="37"/>
        <v>Menyajikan hasil analisis pelaksanaan nilai-nilai Pancasila dalam kehidupan sehari-hari.</v>
      </c>
      <c r="EF21" s="31" t="str">
        <f>IFERROR(LOOKUP(MAX($DO21:$EC21),KKM!$C$11:$C$14,KKM!$F$11:$F$14),"")&amp;PKN!ED21&amp;"; "&amp;IFERROR(LOOKUP(MIN($DO21:$EC21),KKM!$C$11:$C$14,KKM!$F$11:$F$14),"")&amp;PKN!EE21</f>
        <v>Sangat terampil dalam Menelaah persatuan dan kesatuan terhadap kehidupan berbangsa dan bernegara beserta dampaknya.; Sangat terampil dalam Menyajikan hasil analisis pelaksanaan nilai-nilai Pancasila dalam kehidupan sehari-hari.</v>
      </c>
    </row>
    <row r="22" spans="1:136" ht="47.25" x14ac:dyDescent="0.25">
      <c r="A22" s="2">
        <v>20</v>
      </c>
      <c r="B22" s="3" t="str">
        <f t="shared" ca="1" si="0"/>
        <v>NURUL KAMILA</v>
      </c>
      <c r="C22" s="3" t="str">
        <f t="shared" ca="1" si="0"/>
        <v>0086950510</v>
      </c>
      <c r="D22" s="4" t="s">
        <v>328</v>
      </c>
      <c r="E22" s="5"/>
      <c r="F22" s="5"/>
      <c r="G22" s="5"/>
      <c r="H22" s="5"/>
      <c r="I22" s="5"/>
      <c r="J22" s="4" t="s">
        <v>327</v>
      </c>
      <c r="K22" s="5">
        <v>100</v>
      </c>
      <c r="L22" s="5"/>
      <c r="M22" s="5"/>
      <c r="N22" s="5"/>
      <c r="O22" s="5"/>
      <c r="P22" s="4" t="s">
        <v>329</v>
      </c>
      <c r="Q22" s="5">
        <v>100</v>
      </c>
      <c r="R22" s="5"/>
      <c r="S22" s="5"/>
      <c r="T22" s="5"/>
      <c r="U22" s="5"/>
      <c r="V22" s="4" t="s">
        <v>327</v>
      </c>
      <c r="W22" s="5"/>
      <c r="X22" s="5"/>
      <c r="Y22" s="5"/>
      <c r="Z22" s="5">
        <v>100</v>
      </c>
      <c r="AA22" s="5"/>
      <c r="AB22" s="4" t="s">
        <v>330</v>
      </c>
      <c r="AC22" s="5"/>
      <c r="AD22" s="5"/>
      <c r="AE22" s="5"/>
      <c r="AF22" s="5">
        <v>100</v>
      </c>
      <c r="AG22" s="5"/>
      <c r="AH22" s="4" t="s">
        <v>172</v>
      </c>
      <c r="AI22" s="5"/>
      <c r="AJ22" s="5"/>
      <c r="AK22" s="5"/>
      <c r="AL22" s="5">
        <v>90</v>
      </c>
      <c r="AM22" s="5"/>
      <c r="AN22" s="6" t="s">
        <v>331</v>
      </c>
      <c r="AO22" s="5"/>
      <c r="AP22" s="5"/>
      <c r="AQ22" s="5"/>
      <c r="AR22" s="5"/>
      <c r="AS22" s="5"/>
      <c r="AT22" s="4" t="s">
        <v>332</v>
      </c>
      <c r="AU22" s="5"/>
      <c r="AV22" s="5"/>
      <c r="AW22" s="5"/>
      <c r="AX22" s="5"/>
      <c r="AY22" s="5"/>
      <c r="AZ22" s="4" t="s">
        <v>333</v>
      </c>
      <c r="BA22" s="5"/>
      <c r="BB22" s="5"/>
      <c r="BC22" s="5"/>
      <c r="BD22" s="5"/>
      <c r="BE22" s="5"/>
      <c r="BF22" s="4"/>
      <c r="BG22" s="5"/>
      <c r="BH22" s="5" t="s">
        <v>333</v>
      </c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6">
        <f t="shared" si="2"/>
        <v>100</v>
      </c>
      <c r="CQ22" s="10">
        <f t="shared" si="3"/>
        <v>100</v>
      </c>
      <c r="CR22" s="10" t="str">
        <f t="shared" si="3"/>
        <v/>
      </c>
      <c r="CS22" s="10" t="str">
        <f t="shared" si="3"/>
        <v/>
      </c>
      <c r="CT22" s="10">
        <f t="shared" si="3"/>
        <v>96.666666666666671</v>
      </c>
      <c r="CU22" s="10" t="str">
        <f t="shared" si="3"/>
        <v/>
      </c>
      <c r="CV22" s="21" t="str">
        <f t="shared" si="4"/>
        <v/>
      </c>
      <c r="CW22" s="21">
        <f t="shared" si="5"/>
        <v>100</v>
      </c>
      <c r="CX22" s="22">
        <f t="shared" si="6"/>
        <v>100</v>
      </c>
      <c r="CY22" s="22" t="str">
        <f t="shared" si="7"/>
        <v/>
      </c>
      <c r="CZ22" s="22" t="str">
        <f t="shared" si="8"/>
        <v/>
      </c>
      <c r="DA22" s="23" t="str">
        <f t="shared" si="9"/>
        <v/>
      </c>
      <c r="DB22" s="23" t="str">
        <f t="shared" si="10"/>
        <v/>
      </c>
      <c r="DC22" s="23" t="str">
        <f t="shared" si="11"/>
        <v/>
      </c>
      <c r="DD22" s="23" t="str">
        <f t="shared" si="12"/>
        <v/>
      </c>
      <c r="DE22" s="23" t="str">
        <f t="shared" si="13"/>
        <v/>
      </c>
      <c r="DF22" s="23" t="str">
        <f t="shared" si="14"/>
        <v/>
      </c>
      <c r="DG22" s="23" t="str">
        <f t="shared" si="15"/>
        <v/>
      </c>
      <c r="DH22" s="23" t="str">
        <f t="shared" si="16"/>
        <v/>
      </c>
      <c r="DI22" s="23" t="str">
        <f t="shared" si="17"/>
        <v/>
      </c>
      <c r="DJ22" s="23" t="str">
        <f t="shared" si="18"/>
        <v/>
      </c>
      <c r="DK22" s="23" t="str">
        <f t="shared" si="19"/>
        <v>Menelaah persatuan dan kesatuan terhadap kehidupan berbangsa dan bernegara beserta dampaknya.</v>
      </c>
      <c r="DL22" s="23" t="str">
        <f t="shared" si="20"/>
        <v>Menelaah persatuan dan kesatuan terhadap kehidupan berbangsa dan bernegara beserta dampaknya.</v>
      </c>
      <c r="DM22" s="31" t="str">
        <f>IF(DK22="","",LOOKUP(MAX($CV22:$DJ22),KKM!$C$11:$C$14,KKM!$E$11:$E$14)&amp;" "&amp;PKN!DK22&amp;"; "&amp;LOOKUP(MIN(PKN!CV22:DJ22),KKM!$C$11:$C$14,KKM!$E$11:$E$14)&amp;" "&amp;PKN!DL22)</f>
        <v>Memiliki kemampuan yang sangat baik dalam  Menelaah persatuan dan kesatuan terhadap kehidupan berbangsa dan bernegara beserta dampaknya.; Memiliki kemampuan yang sangat baik dalam  Menelaah persatuan dan kesatuan terhadap kehidupan berbangsa dan bernegara beserta dampaknya.</v>
      </c>
      <c r="DO22" s="9" t="str">
        <f t="shared" si="21"/>
        <v/>
      </c>
      <c r="DP22" s="9" t="str">
        <f t="shared" si="22"/>
        <v/>
      </c>
      <c r="DQ22" s="9" t="str">
        <f t="shared" si="23"/>
        <v/>
      </c>
      <c r="DR22" s="9">
        <f t="shared" si="24"/>
        <v>100</v>
      </c>
      <c r="DS22" s="9">
        <f t="shared" si="25"/>
        <v>100</v>
      </c>
      <c r="DT22" s="9">
        <f t="shared" si="26"/>
        <v>90</v>
      </c>
      <c r="DU22" s="9" t="str">
        <f t="shared" si="27"/>
        <v/>
      </c>
      <c r="DV22" s="9" t="str">
        <f t="shared" si="28"/>
        <v/>
      </c>
      <c r="DW22" s="9" t="str">
        <f t="shared" si="29"/>
        <v/>
      </c>
      <c r="DX22" s="9" t="str">
        <f t="shared" si="30"/>
        <v/>
      </c>
      <c r="DY22" s="9" t="str">
        <f t="shared" si="31"/>
        <v/>
      </c>
      <c r="DZ22" s="9" t="str">
        <f t="shared" si="32"/>
        <v/>
      </c>
      <c r="EA22" s="9" t="str">
        <f t="shared" si="33"/>
        <v/>
      </c>
      <c r="EB22" s="9" t="str">
        <f t="shared" si="34"/>
        <v/>
      </c>
      <c r="EC22" s="9" t="str">
        <f t="shared" si="35"/>
        <v/>
      </c>
      <c r="ED22" s="9" t="str">
        <f t="shared" si="36"/>
        <v>Menelaah persatuan dan kesatuan terhadap kehidupan berbangsa dan bernegara beserta dampaknya.</v>
      </c>
      <c r="EE22" s="9" t="str">
        <f t="shared" si="37"/>
        <v>Menyajikan hasil analisis pelaksanaan nilai-nilai Pancasila dalam kehidupan sehari-hari.</v>
      </c>
      <c r="EF22" s="31" t="str">
        <f>IFERROR(LOOKUP(MAX($DO22:$EC22),KKM!$C$11:$C$14,KKM!$F$11:$F$14),"")&amp;PKN!ED22&amp;"; "&amp;IFERROR(LOOKUP(MIN($DO22:$EC22),KKM!$C$11:$C$14,KKM!$F$11:$F$14),"")&amp;PKN!EE22</f>
        <v>Sangat terampil dalam Menelaah persatuan dan kesatuan terhadap kehidupan berbangsa dan bernegara beserta dampaknya.; Sangat terampil dalam Menyajikan hasil analisis pelaksanaan nilai-nilai Pancasila dalam kehidupan sehari-hari.</v>
      </c>
    </row>
    <row r="23" spans="1:136" ht="47.25" x14ac:dyDescent="0.25">
      <c r="A23" s="2">
        <v>21</v>
      </c>
      <c r="B23" s="3" t="str">
        <f t="shared" ca="1" si="0"/>
        <v>NURUL NATASYA</v>
      </c>
      <c r="C23" s="3" t="str">
        <f t="shared" ca="1" si="0"/>
        <v>0093001597</v>
      </c>
      <c r="D23" s="4" t="s">
        <v>328</v>
      </c>
      <c r="E23" s="5"/>
      <c r="F23" s="5"/>
      <c r="G23" s="5"/>
      <c r="H23" s="5"/>
      <c r="I23" s="5"/>
      <c r="J23" s="4" t="s">
        <v>327</v>
      </c>
      <c r="K23" s="5">
        <v>70</v>
      </c>
      <c r="L23" s="5"/>
      <c r="M23" s="5"/>
      <c r="N23" s="5"/>
      <c r="O23" s="5"/>
      <c r="P23" s="4" t="s">
        <v>329</v>
      </c>
      <c r="Q23" s="5">
        <v>100</v>
      </c>
      <c r="R23" s="5"/>
      <c r="S23" s="5"/>
      <c r="T23" s="5"/>
      <c r="U23" s="5"/>
      <c r="V23" s="4" t="s">
        <v>327</v>
      </c>
      <c r="W23" s="5"/>
      <c r="X23" s="5"/>
      <c r="Y23" s="5"/>
      <c r="Z23" s="5">
        <v>100</v>
      </c>
      <c r="AA23" s="5"/>
      <c r="AB23" s="4" t="s">
        <v>330</v>
      </c>
      <c r="AC23" s="5"/>
      <c r="AD23" s="5"/>
      <c r="AE23" s="5"/>
      <c r="AF23" s="5">
        <v>100</v>
      </c>
      <c r="AG23" s="5"/>
      <c r="AH23" s="4" t="s">
        <v>172</v>
      </c>
      <c r="AI23" s="5"/>
      <c r="AJ23" s="5"/>
      <c r="AK23" s="5"/>
      <c r="AL23" s="5">
        <v>90</v>
      </c>
      <c r="AM23" s="5"/>
      <c r="AN23" s="6" t="s">
        <v>331</v>
      </c>
      <c r="AO23" s="5"/>
      <c r="AP23" s="5"/>
      <c r="AQ23" s="5"/>
      <c r="AR23" s="5"/>
      <c r="AS23" s="5"/>
      <c r="AT23" s="4" t="s">
        <v>332</v>
      </c>
      <c r="AU23" s="5"/>
      <c r="AV23" s="5"/>
      <c r="AW23" s="5"/>
      <c r="AX23" s="5"/>
      <c r="AY23" s="5"/>
      <c r="AZ23" s="4" t="s">
        <v>333</v>
      </c>
      <c r="BA23" s="5"/>
      <c r="BB23" s="5"/>
      <c r="BC23" s="5"/>
      <c r="BD23" s="5"/>
      <c r="BE23" s="5"/>
      <c r="BF23" s="4"/>
      <c r="BG23" s="5"/>
      <c r="BH23" s="5" t="s">
        <v>333</v>
      </c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6">
        <f t="shared" si="2"/>
        <v>85</v>
      </c>
      <c r="CQ23" s="10">
        <f t="shared" si="3"/>
        <v>85</v>
      </c>
      <c r="CR23" s="10" t="str">
        <f t="shared" si="3"/>
        <v/>
      </c>
      <c r="CS23" s="10" t="str">
        <f t="shared" si="3"/>
        <v/>
      </c>
      <c r="CT23" s="10">
        <f t="shared" si="3"/>
        <v>96.666666666666671</v>
      </c>
      <c r="CU23" s="10" t="str">
        <f t="shared" si="3"/>
        <v/>
      </c>
      <c r="CV23" s="21" t="str">
        <f t="shared" si="4"/>
        <v/>
      </c>
      <c r="CW23" s="21">
        <f t="shared" si="5"/>
        <v>70</v>
      </c>
      <c r="CX23" s="22">
        <f t="shared" si="6"/>
        <v>100</v>
      </c>
      <c r="CY23" s="22" t="str">
        <f t="shared" si="7"/>
        <v/>
      </c>
      <c r="CZ23" s="22" t="str">
        <f t="shared" si="8"/>
        <v/>
      </c>
      <c r="DA23" s="23" t="str">
        <f t="shared" si="9"/>
        <v/>
      </c>
      <c r="DB23" s="23" t="str">
        <f t="shared" si="10"/>
        <v/>
      </c>
      <c r="DC23" s="23" t="str">
        <f t="shared" si="11"/>
        <v/>
      </c>
      <c r="DD23" s="23" t="str">
        <f t="shared" si="12"/>
        <v/>
      </c>
      <c r="DE23" s="23" t="str">
        <f t="shared" si="13"/>
        <v/>
      </c>
      <c r="DF23" s="23" t="str">
        <f t="shared" si="14"/>
        <v/>
      </c>
      <c r="DG23" s="23" t="str">
        <f t="shared" si="15"/>
        <v/>
      </c>
      <c r="DH23" s="23" t="str">
        <f t="shared" si="16"/>
        <v/>
      </c>
      <c r="DI23" s="23" t="str">
        <f t="shared" si="17"/>
        <v/>
      </c>
      <c r="DJ23" s="23" t="str">
        <f t="shared" si="18"/>
        <v/>
      </c>
      <c r="DK23" s="23" t="str">
        <f t="shared" si="19"/>
        <v xml:space="preserve">Menganalisis pelaksanaan kewajiban, hak, dan tanggung jawab sebagai warga negara beserta dampaknya dalam kehidupan sehari-hari. </v>
      </c>
      <c r="DL23" s="23" t="str">
        <f t="shared" si="20"/>
        <v>Menelaah persatuan dan kesatuan terhadap kehidupan berbangsa dan bernegara beserta dampaknya.</v>
      </c>
      <c r="DM23" s="31" t="str">
        <f>IF(DK23="","",LOOKUP(MAX($CV23:$DJ23),KKM!$C$11:$C$14,KKM!$E$11:$E$14)&amp;" "&amp;PKN!DK23&amp;"; "&amp;LOOKUP(MIN(PKN!CV23:DJ23),KKM!$C$11:$C$14,KKM!$E$11:$E$14)&amp;" "&amp;PKN!DL23)</f>
        <v>Memiliki kemampuan yang sangat baik dalam  Menganalisis pelaksanaan kewajiban, hak, dan tanggung jawab sebagai warga negara beserta dampaknya dalam kehidupan sehari-hari. ; Memiliki kemampuan yang cukup baik dalam  Menelaah persatuan dan kesatuan terhadap kehidupan berbangsa dan bernegara beserta dampaknya.</v>
      </c>
      <c r="DO23" s="9" t="str">
        <f t="shared" si="21"/>
        <v/>
      </c>
      <c r="DP23" s="9" t="str">
        <f t="shared" si="22"/>
        <v/>
      </c>
      <c r="DQ23" s="9" t="str">
        <f t="shared" si="23"/>
        <v/>
      </c>
      <c r="DR23" s="9">
        <f t="shared" si="24"/>
        <v>100</v>
      </c>
      <c r="DS23" s="9">
        <f t="shared" si="25"/>
        <v>100</v>
      </c>
      <c r="DT23" s="9">
        <f t="shared" si="26"/>
        <v>90</v>
      </c>
      <c r="DU23" s="9" t="str">
        <f t="shared" si="27"/>
        <v/>
      </c>
      <c r="DV23" s="9" t="str">
        <f t="shared" si="28"/>
        <v/>
      </c>
      <c r="DW23" s="9" t="str">
        <f t="shared" si="29"/>
        <v/>
      </c>
      <c r="DX23" s="9" t="str">
        <f t="shared" si="30"/>
        <v/>
      </c>
      <c r="DY23" s="9" t="str">
        <f t="shared" si="31"/>
        <v/>
      </c>
      <c r="DZ23" s="9" t="str">
        <f t="shared" si="32"/>
        <v/>
      </c>
      <c r="EA23" s="9" t="str">
        <f t="shared" si="33"/>
        <v/>
      </c>
      <c r="EB23" s="9" t="str">
        <f t="shared" si="34"/>
        <v/>
      </c>
      <c r="EC23" s="9" t="str">
        <f t="shared" si="35"/>
        <v/>
      </c>
      <c r="ED23" s="9" t="str">
        <f t="shared" si="36"/>
        <v>Menelaah persatuan dan kesatuan terhadap kehidupan berbangsa dan bernegara beserta dampaknya.</v>
      </c>
      <c r="EE23" s="9" t="str">
        <f t="shared" si="37"/>
        <v>Menyajikan hasil analisis pelaksanaan nilai-nilai Pancasila dalam kehidupan sehari-hari.</v>
      </c>
      <c r="EF23" s="31" t="str">
        <f>IFERROR(LOOKUP(MAX($DO23:$EC23),KKM!$C$11:$C$14,KKM!$F$11:$F$14),"")&amp;PKN!ED23&amp;"; "&amp;IFERROR(LOOKUP(MIN($DO23:$EC23),KKM!$C$11:$C$14,KKM!$F$11:$F$14),"")&amp;PKN!EE23</f>
        <v>Sangat terampil dalam Menelaah persatuan dan kesatuan terhadap kehidupan berbangsa dan bernegara beserta dampaknya.; Sangat terampil dalam Menyajikan hasil analisis pelaksanaan nilai-nilai Pancasila dalam kehidupan sehari-hari.</v>
      </c>
    </row>
    <row r="24" spans="1:136" ht="47.25" x14ac:dyDescent="0.25">
      <c r="A24" s="2">
        <v>22</v>
      </c>
      <c r="B24" s="3" t="str">
        <f t="shared" ca="1" si="0"/>
        <v>RONI ANDIKA</v>
      </c>
      <c r="C24" s="3" t="str">
        <f t="shared" ca="1" si="0"/>
        <v>0083565802</v>
      </c>
      <c r="D24" s="4" t="s">
        <v>328</v>
      </c>
      <c r="E24" s="5"/>
      <c r="F24" s="5"/>
      <c r="G24" s="5"/>
      <c r="H24" s="5"/>
      <c r="I24" s="5"/>
      <c r="J24" s="4" t="s">
        <v>327</v>
      </c>
      <c r="K24" s="5">
        <v>100</v>
      </c>
      <c r="L24" s="5"/>
      <c r="M24" s="5"/>
      <c r="N24" s="5"/>
      <c r="O24" s="5"/>
      <c r="P24" s="4" t="s">
        <v>329</v>
      </c>
      <c r="Q24" s="5">
        <v>100</v>
      </c>
      <c r="R24" s="5"/>
      <c r="S24" s="5"/>
      <c r="T24" s="5"/>
      <c r="U24" s="5"/>
      <c r="V24" s="4" t="s">
        <v>327</v>
      </c>
      <c r="W24" s="5"/>
      <c r="X24" s="5"/>
      <c r="Y24" s="5"/>
      <c r="Z24" s="5">
        <v>100</v>
      </c>
      <c r="AA24" s="5"/>
      <c r="AB24" s="4" t="s">
        <v>330</v>
      </c>
      <c r="AC24" s="5"/>
      <c r="AD24" s="5"/>
      <c r="AE24" s="5"/>
      <c r="AF24" s="5">
        <v>100</v>
      </c>
      <c r="AG24" s="5"/>
      <c r="AH24" s="4" t="s">
        <v>172</v>
      </c>
      <c r="AI24" s="5"/>
      <c r="AJ24" s="5"/>
      <c r="AK24" s="5"/>
      <c r="AL24" s="5">
        <v>90</v>
      </c>
      <c r="AM24" s="5"/>
      <c r="AN24" s="6" t="s">
        <v>331</v>
      </c>
      <c r="AO24" s="5"/>
      <c r="AP24" s="5"/>
      <c r="AQ24" s="5"/>
      <c r="AR24" s="5"/>
      <c r="AS24" s="5"/>
      <c r="AT24" s="4" t="s">
        <v>332</v>
      </c>
      <c r="AU24" s="5"/>
      <c r="AV24" s="5"/>
      <c r="AW24" s="5"/>
      <c r="AX24" s="5"/>
      <c r="AY24" s="5"/>
      <c r="AZ24" s="4" t="s">
        <v>333</v>
      </c>
      <c r="BA24" s="5"/>
      <c r="BB24" s="5"/>
      <c r="BC24" s="5"/>
      <c r="BD24" s="5"/>
      <c r="BE24" s="5"/>
      <c r="BF24" s="4"/>
      <c r="BG24" s="5"/>
      <c r="BH24" s="5" t="s">
        <v>333</v>
      </c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6">
        <f t="shared" si="2"/>
        <v>100</v>
      </c>
      <c r="CQ24" s="10">
        <f t="shared" si="3"/>
        <v>100</v>
      </c>
      <c r="CR24" s="10" t="str">
        <f t="shared" si="3"/>
        <v/>
      </c>
      <c r="CS24" s="10" t="str">
        <f t="shared" si="3"/>
        <v/>
      </c>
      <c r="CT24" s="10">
        <f t="shared" si="3"/>
        <v>96.666666666666671</v>
      </c>
      <c r="CU24" s="10" t="str">
        <f t="shared" si="3"/>
        <v/>
      </c>
      <c r="CV24" s="21" t="str">
        <f t="shared" si="4"/>
        <v/>
      </c>
      <c r="CW24" s="21">
        <f t="shared" si="5"/>
        <v>100</v>
      </c>
      <c r="CX24" s="22">
        <f t="shared" si="6"/>
        <v>100</v>
      </c>
      <c r="CY24" s="22" t="str">
        <f t="shared" si="7"/>
        <v/>
      </c>
      <c r="CZ24" s="22" t="str">
        <f t="shared" si="8"/>
        <v/>
      </c>
      <c r="DA24" s="23" t="str">
        <f t="shared" si="9"/>
        <v/>
      </c>
      <c r="DB24" s="23" t="str">
        <f t="shared" si="10"/>
        <v/>
      </c>
      <c r="DC24" s="23" t="str">
        <f t="shared" si="11"/>
        <v/>
      </c>
      <c r="DD24" s="23" t="str">
        <f t="shared" si="12"/>
        <v/>
      </c>
      <c r="DE24" s="23" t="str">
        <f t="shared" si="13"/>
        <v/>
      </c>
      <c r="DF24" s="23" t="str">
        <f t="shared" si="14"/>
        <v/>
      </c>
      <c r="DG24" s="23" t="str">
        <f t="shared" si="15"/>
        <v/>
      </c>
      <c r="DH24" s="23" t="str">
        <f t="shared" si="16"/>
        <v/>
      </c>
      <c r="DI24" s="23" t="str">
        <f t="shared" si="17"/>
        <v/>
      </c>
      <c r="DJ24" s="23" t="str">
        <f t="shared" si="18"/>
        <v/>
      </c>
      <c r="DK24" s="23" t="str">
        <f t="shared" si="19"/>
        <v>Menelaah persatuan dan kesatuan terhadap kehidupan berbangsa dan bernegara beserta dampaknya.</v>
      </c>
      <c r="DL24" s="23" t="str">
        <f t="shared" si="20"/>
        <v>Menelaah persatuan dan kesatuan terhadap kehidupan berbangsa dan bernegara beserta dampaknya.</v>
      </c>
      <c r="DM24" s="31" t="str">
        <f>IF(DK24="","",LOOKUP(MAX($CV24:$DJ24),KKM!$C$11:$C$14,KKM!$E$11:$E$14)&amp;" "&amp;PKN!DK24&amp;"; "&amp;LOOKUP(MIN(PKN!CV24:DJ24),KKM!$C$11:$C$14,KKM!$E$11:$E$14)&amp;" "&amp;PKN!DL24)</f>
        <v>Memiliki kemampuan yang sangat baik dalam  Menelaah persatuan dan kesatuan terhadap kehidupan berbangsa dan bernegara beserta dampaknya.; Memiliki kemampuan yang sangat baik dalam  Menelaah persatuan dan kesatuan terhadap kehidupan berbangsa dan bernegara beserta dampaknya.</v>
      </c>
      <c r="DO24" s="9" t="str">
        <f t="shared" si="21"/>
        <v/>
      </c>
      <c r="DP24" s="9" t="str">
        <f t="shared" si="22"/>
        <v/>
      </c>
      <c r="DQ24" s="9" t="str">
        <f t="shared" si="23"/>
        <v/>
      </c>
      <c r="DR24" s="9">
        <f t="shared" si="24"/>
        <v>100</v>
      </c>
      <c r="DS24" s="9">
        <f t="shared" si="25"/>
        <v>100</v>
      </c>
      <c r="DT24" s="9">
        <f t="shared" si="26"/>
        <v>90</v>
      </c>
      <c r="DU24" s="9" t="str">
        <f t="shared" si="27"/>
        <v/>
      </c>
      <c r="DV24" s="9" t="str">
        <f t="shared" si="28"/>
        <v/>
      </c>
      <c r="DW24" s="9" t="str">
        <f t="shared" si="29"/>
        <v/>
      </c>
      <c r="DX24" s="9" t="str">
        <f t="shared" si="30"/>
        <v/>
      </c>
      <c r="DY24" s="9" t="str">
        <f t="shared" si="31"/>
        <v/>
      </c>
      <c r="DZ24" s="9" t="str">
        <f t="shared" si="32"/>
        <v/>
      </c>
      <c r="EA24" s="9" t="str">
        <f t="shared" si="33"/>
        <v/>
      </c>
      <c r="EB24" s="9" t="str">
        <f t="shared" si="34"/>
        <v/>
      </c>
      <c r="EC24" s="9" t="str">
        <f t="shared" si="35"/>
        <v/>
      </c>
      <c r="ED24" s="9" t="str">
        <f t="shared" si="36"/>
        <v>Menelaah persatuan dan kesatuan terhadap kehidupan berbangsa dan bernegara beserta dampaknya.</v>
      </c>
      <c r="EE24" s="9" t="str">
        <f t="shared" si="37"/>
        <v>Menyajikan hasil analisis pelaksanaan nilai-nilai Pancasila dalam kehidupan sehari-hari.</v>
      </c>
      <c r="EF24" s="31" t="str">
        <f>IFERROR(LOOKUP(MAX($DO24:$EC24),KKM!$C$11:$C$14,KKM!$F$11:$F$14),"")&amp;PKN!ED24&amp;"; "&amp;IFERROR(LOOKUP(MIN($DO24:$EC24),KKM!$C$11:$C$14,KKM!$F$11:$F$14),"")&amp;PKN!EE24</f>
        <v>Sangat terampil dalam Menelaah persatuan dan kesatuan terhadap kehidupan berbangsa dan bernegara beserta dampaknya.; Sangat terampil dalam Menyajikan hasil analisis pelaksanaan nilai-nilai Pancasila dalam kehidupan sehari-hari.</v>
      </c>
    </row>
    <row r="25" spans="1:136" ht="47.25" x14ac:dyDescent="0.25">
      <c r="A25" s="2">
        <v>23</v>
      </c>
      <c r="B25" s="3" t="str">
        <f t="shared" ca="1" si="0"/>
        <v>SAIDUL SYA'BAN</v>
      </c>
      <c r="C25" s="3" t="str">
        <f t="shared" ca="1" si="0"/>
        <v>0074839126</v>
      </c>
      <c r="D25" s="4" t="s">
        <v>328</v>
      </c>
      <c r="E25" s="5"/>
      <c r="F25" s="5"/>
      <c r="G25" s="5"/>
      <c r="H25" s="5"/>
      <c r="I25" s="5"/>
      <c r="J25" s="4" t="s">
        <v>327</v>
      </c>
      <c r="K25" s="5">
        <v>100</v>
      </c>
      <c r="L25" s="5"/>
      <c r="M25" s="5"/>
      <c r="N25" s="5"/>
      <c r="O25" s="5"/>
      <c r="P25" s="4" t="s">
        <v>329</v>
      </c>
      <c r="Q25" s="5">
        <v>100</v>
      </c>
      <c r="R25" s="5"/>
      <c r="S25" s="5"/>
      <c r="T25" s="5"/>
      <c r="U25" s="5"/>
      <c r="V25" s="4" t="s">
        <v>327</v>
      </c>
      <c r="W25" s="5"/>
      <c r="X25" s="5"/>
      <c r="Y25" s="5"/>
      <c r="Z25" s="5">
        <v>100</v>
      </c>
      <c r="AA25" s="5"/>
      <c r="AB25" s="4" t="s">
        <v>330</v>
      </c>
      <c r="AC25" s="5"/>
      <c r="AD25" s="5"/>
      <c r="AE25" s="5"/>
      <c r="AF25" s="5">
        <v>100</v>
      </c>
      <c r="AG25" s="5"/>
      <c r="AH25" s="4" t="s">
        <v>172</v>
      </c>
      <c r="AI25" s="5"/>
      <c r="AJ25" s="5"/>
      <c r="AK25" s="5"/>
      <c r="AL25" s="5">
        <v>90</v>
      </c>
      <c r="AM25" s="5"/>
      <c r="AN25" s="6" t="s">
        <v>331</v>
      </c>
      <c r="AO25" s="5"/>
      <c r="AP25" s="5"/>
      <c r="AQ25" s="5"/>
      <c r="AR25" s="5"/>
      <c r="AS25" s="5"/>
      <c r="AT25" s="4" t="s">
        <v>332</v>
      </c>
      <c r="AU25" s="5"/>
      <c r="AV25" s="5"/>
      <c r="AW25" s="5"/>
      <c r="AX25" s="5"/>
      <c r="AY25" s="5"/>
      <c r="AZ25" s="4" t="s">
        <v>333</v>
      </c>
      <c r="BA25" s="5"/>
      <c r="BB25" s="5"/>
      <c r="BC25" s="5"/>
      <c r="BD25" s="5"/>
      <c r="BE25" s="5"/>
      <c r="BF25" s="4"/>
      <c r="BG25" s="5"/>
      <c r="BH25" s="5" t="s">
        <v>333</v>
      </c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6">
        <f t="shared" si="2"/>
        <v>100</v>
      </c>
      <c r="CQ25" s="10">
        <f t="shared" si="3"/>
        <v>100</v>
      </c>
      <c r="CR25" s="10" t="str">
        <f t="shared" si="3"/>
        <v/>
      </c>
      <c r="CS25" s="10" t="str">
        <f t="shared" si="3"/>
        <v/>
      </c>
      <c r="CT25" s="10">
        <f t="shared" si="3"/>
        <v>96.666666666666671</v>
      </c>
      <c r="CU25" s="10" t="str">
        <f t="shared" si="3"/>
        <v/>
      </c>
      <c r="CV25" s="21" t="str">
        <f t="shared" si="4"/>
        <v/>
      </c>
      <c r="CW25" s="21">
        <f t="shared" si="5"/>
        <v>100</v>
      </c>
      <c r="CX25" s="22">
        <f t="shared" si="6"/>
        <v>100</v>
      </c>
      <c r="CY25" s="22" t="str">
        <f t="shared" si="7"/>
        <v/>
      </c>
      <c r="CZ25" s="22" t="str">
        <f t="shared" si="8"/>
        <v/>
      </c>
      <c r="DA25" s="23" t="str">
        <f t="shared" si="9"/>
        <v/>
      </c>
      <c r="DB25" s="23" t="str">
        <f t="shared" si="10"/>
        <v/>
      </c>
      <c r="DC25" s="23" t="str">
        <f t="shared" si="11"/>
        <v/>
      </c>
      <c r="DD25" s="23" t="str">
        <f t="shared" si="12"/>
        <v/>
      </c>
      <c r="DE25" s="23" t="str">
        <f t="shared" si="13"/>
        <v/>
      </c>
      <c r="DF25" s="23" t="str">
        <f t="shared" si="14"/>
        <v/>
      </c>
      <c r="DG25" s="23" t="str">
        <f t="shared" si="15"/>
        <v/>
      </c>
      <c r="DH25" s="23" t="str">
        <f t="shared" si="16"/>
        <v/>
      </c>
      <c r="DI25" s="23" t="str">
        <f t="shared" si="17"/>
        <v/>
      </c>
      <c r="DJ25" s="23" t="str">
        <f t="shared" si="18"/>
        <v/>
      </c>
      <c r="DK25" s="23" t="str">
        <f t="shared" si="19"/>
        <v>Menelaah persatuan dan kesatuan terhadap kehidupan berbangsa dan bernegara beserta dampaknya.</v>
      </c>
      <c r="DL25" s="23" t="str">
        <f t="shared" si="20"/>
        <v>Menelaah persatuan dan kesatuan terhadap kehidupan berbangsa dan bernegara beserta dampaknya.</v>
      </c>
      <c r="DM25" s="31" t="str">
        <f>IF(DK25="","",LOOKUP(MAX($CV25:$DJ25),KKM!$C$11:$C$14,KKM!$E$11:$E$14)&amp;" "&amp;PKN!DK25&amp;"; "&amp;LOOKUP(MIN(PKN!CV25:DJ25),KKM!$C$11:$C$14,KKM!$E$11:$E$14)&amp;" "&amp;PKN!DL25)</f>
        <v>Memiliki kemampuan yang sangat baik dalam  Menelaah persatuan dan kesatuan terhadap kehidupan berbangsa dan bernegara beserta dampaknya.; Memiliki kemampuan yang sangat baik dalam  Menelaah persatuan dan kesatuan terhadap kehidupan berbangsa dan bernegara beserta dampaknya.</v>
      </c>
      <c r="DO25" s="9" t="str">
        <f t="shared" si="21"/>
        <v/>
      </c>
      <c r="DP25" s="9" t="str">
        <f t="shared" si="22"/>
        <v/>
      </c>
      <c r="DQ25" s="9" t="str">
        <f t="shared" si="23"/>
        <v/>
      </c>
      <c r="DR25" s="9">
        <f t="shared" si="24"/>
        <v>100</v>
      </c>
      <c r="DS25" s="9">
        <f t="shared" si="25"/>
        <v>100</v>
      </c>
      <c r="DT25" s="9">
        <f t="shared" si="26"/>
        <v>90</v>
      </c>
      <c r="DU25" s="9" t="str">
        <f t="shared" si="27"/>
        <v/>
      </c>
      <c r="DV25" s="9" t="str">
        <f t="shared" si="28"/>
        <v/>
      </c>
      <c r="DW25" s="9" t="str">
        <f t="shared" si="29"/>
        <v/>
      </c>
      <c r="DX25" s="9" t="str">
        <f t="shared" si="30"/>
        <v/>
      </c>
      <c r="DY25" s="9" t="str">
        <f t="shared" si="31"/>
        <v/>
      </c>
      <c r="DZ25" s="9" t="str">
        <f t="shared" si="32"/>
        <v/>
      </c>
      <c r="EA25" s="9" t="str">
        <f t="shared" si="33"/>
        <v/>
      </c>
      <c r="EB25" s="9" t="str">
        <f t="shared" si="34"/>
        <v/>
      </c>
      <c r="EC25" s="9" t="str">
        <f t="shared" si="35"/>
        <v/>
      </c>
      <c r="ED25" s="9" t="str">
        <f t="shared" si="36"/>
        <v>Menelaah persatuan dan kesatuan terhadap kehidupan berbangsa dan bernegara beserta dampaknya.</v>
      </c>
      <c r="EE25" s="9" t="str">
        <f t="shared" si="37"/>
        <v>Menyajikan hasil analisis pelaksanaan nilai-nilai Pancasila dalam kehidupan sehari-hari.</v>
      </c>
      <c r="EF25" s="31" t="str">
        <f>IFERROR(LOOKUP(MAX($DO25:$EC25),KKM!$C$11:$C$14,KKM!$F$11:$F$14),"")&amp;PKN!ED25&amp;"; "&amp;IFERROR(LOOKUP(MIN($DO25:$EC25),KKM!$C$11:$C$14,KKM!$F$11:$F$14),"")&amp;PKN!EE25</f>
        <v>Sangat terampil dalam Menelaah persatuan dan kesatuan terhadap kehidupan berbangsa dan bernegara beserta dampaknya.; Sangat terampil dalam Menyajikan hasil analisis pelaksanaan nilai-nilai Pancasila dalam kehidupan sehari-hari.</v>
      </c>
    </row>
    <row r="26" spans="1:136" ht="47.25" x14ac:dyDescent="0.25">
      <c r="B26" s="3" t="str">
        <f t="shared" ca="1" si="0"/>
        <v>SYAHIRA ANEILA AZRA</v>
      </c>
      <c r="C26" s="3" t="str">
        <f t="shared" ca="1" si="0"/>
        <v>0083954090</v>
      </c>
      <c r="D26" s="4" t="s">
        <v>328</v>
      </c>
      <c r="J26" s="4" t="s">
        <v>327</v>
      </c>
      <c r="K26" s="8">
        <v>80</v>
      </c>
      <c r="P26" s="4" t="s">
        <v>329</v>
      </c>
      <c r="Q26" s="8">
        <v>100</v>
      </c>
      <c r="V26" s="4" t="s">
        <v>327</v>
      </c>
      <c r="Z26" s="8">
        <v>100</v>
      </c>
      <c r="AB26" s="4" t="s">
        <v>330</v>
      </c>
      <c r="AF26" s="8">
        <v>100</v>
      </c>
      <c r="AH26" s="4" t="s">
        <v>172</v>
      </c>
      <c r="AL26" s="8">
        <v>90</v>
      </c>
      <c r="AN26" s="6" t="s">
        <v>331</v>
      </c>
      <c r="AT26" s="4" t="s">
        <v>332</v>
      </c>
      <c r="AZ26" s="4" t="s">
        <v>333</v>
      </c>
      <c r="BH26" s="5" t="s">
        <v>333</v>
      </c>
      <c r="CP26" s="56">
        <f t="shared" si="2"/>
        <v>90</v>
      </c>
      <c r="CQ26" s="10">
        <f t="shared" si="3"/>
        <v>90</v>
      </c>
      <c r="CR26" s="10" t="str">
        <f t="shared" si="3"/>
        <v/>
      </c>
      <c r="CS26" s="10" t="str">
        <f t="shared" si="3"/>
        <v/>
      </c>
      <c r="CT26" s="10">
        <f t="shared" si="3"/>
        <v>96.666666666666671</v>
      </c>
      <c r="CU26" s="10" t="str">
        <f t="shared" si="3"/>
        <v/>
      </c>
      <c r="CV26" s="21" t="str">
        <f t="shared" si="4"/>
        <v/>
      </c>
      <c r="CW26" s="21">
        <f t="shared" si="5"/>
        <v>80</v>
      </c>
      <c r="CX26" s="22">
        <f t="shared" si="6"/>
        <v>100</v>
      </c>
      <c r="CY26" s="22" t="str">
        <f t="shared" si="7"/>
        <v/>
      </c>
      <c r="CZ26" s="22" t="str">
        <f t="shared" si="8"/>
        <v/>
      </c>
      <c r="DA26" s="23" t="str">
        <f t="shared" si="9"/>
        <v/>
      </c>
      <c r="DB26" s="23" t="str">
        <f t="shared" si="10"/>
        <v/>
      </c>
      <c r="DC26" s="23" t="str">
        <f t="shared" si="11"/>
        <v/>
      </c>
      <c r="DD26" s="23" t="str">
        <f t="shared" si="12"/>
        <v/>
      </c>
      <c r="DE26" s="23" t="str">
        <f t="shared" si="13"/>
        <v/>
      </c>
      <c r="DF26" s="23" t="str">
        <f t="shared" si="14"/>
        <v/>
      </c>
      <c r="DG26" s="23" t="str">
        <f t="shared" si="15"/>
        <v/>
      </c>
      <c r="DH26" s="23" t="str">
        <f t="shared" si="16"/>
        <v/>
      </c>
      <c r="DI26" s="23" t="str">
        <f t="shared" si="17"/>
        <v/>
      </c>
      <c r="DJ26" s="23" t="str">
        <f t="shared" si="18"/>
        <v/>
      </c>
      <c r="DK26" s="23" t="str">
        <f t="shared" si="19"/>
        <v xml:space="preserve">Menganalisis pelaksanaan kewajiban, hak, dan tanggung jawab sebagai warga negara beserta dampaknya dalam kehidupan sehari-hari. </v>
      </c>
      <c r="DL26" s="23" t="str">
        <f t="shared" si="20"/>
        <v>Menelaah persatuan dan kesatuan terhadap kehidupan berbangsa dan bernegara beserta dampaknya.</v>
      </c>
      <c r="DM26" s="31" t="str">
        <f>IF(DK26="","",LOOKUP(MAX($CV26:$DJ26),KKM!$C$11:$C$14,KKM!$E$11:$E$14)&amp;" "&amp;PKN!DK26&amp;"; "&amp;LOOKUP(MIN(PKN!CV26:DJ26),KKM!$C$11:$C$14,KKM!$E$11:$E$14)&amp;" "&amp;PKN!DL26)</f>
        <v>Memiliki kemampuan yang sangat baik dalam  Menganalisis pelaksanaan kewajiban, hak, dan tanggung jawab sebagai warga negara beserta dampaknya dalam kehidupan sehari-hari. ; Memiliki kemampuan yang baik dalam  Menelaah persatuan dan kesatuan terhadap kehidupan berbangsa dan bernegara beserta dampaknya.</v>
      </c>
      <c r="DO26" s="9" t="str">
        <f t="shared" si="21"/>
        <v/>
      </c>
      <c r="DP26" s="9" t="str">
        <f t="shared" si="22"/>
        <v/>
      </c>
      <c r="DQ26" s="9" t="str">
        <f t="shared" si="23"/>
        <v/>
      </c>
      <c r="DR26" s="9">
        <f t="shared" si="24"/>
        <v>100</v>
      </c>
      <c r="DS26" s="9">
        <f t="shared" si="25"/>
        <v>100</v>
      </c>
      <c r="DT26" s="9">
        <f t="shared" si="26"/>
        <v>90</v>
      </c>
      <c r="DU26" s="9" t="str">
        <f t="shared" si="27"/>
        <v/>
      </c>
      <c r="DV26" s="9" t="str">
        <f t="shared" si="28"/>
        <v/>
      </c>
      <c r="DW26" s="9" t="str">
        <f t="shared" si="29"/>
        <v/>
      </c>
      <c r="DX26" s="9" t="str">
        <f t="shared" si="30"/>
        <v/>
      </c>
      <c r="DY26" s="9" t="str">
        <f t="shared" si="31"/>
        <v/>
      </c>
      <c r="DZ26" s="9" t="str">
        <f t="shared" si="32"/>
        <v/>
      </c>
      <c r="EA26" s="9" t="str">
        <f t="shared" si="33"/>
        <v/>
      </c>
      <c r="EB26" s="9" t="str">
        <f t="shared" si="34"/>
        <v/>
      </c>
      <c r="EC26" s="9" t="str">
        <f t="shared" si="35"/>
        <v/>
      </c>
      <c r="ED26" s="9" t="str">
        <f t="shared" si="36"/>
        <v>Menelaah persatuan dan kesatuan terhadap kehidupan berbangsa dan bernegara beserta dampaknya.</v>
      </c>
      <c r="EE26" s="9" t="str">
        <f t="shared" si="37"/>
        <v>Menyajikan hasil analisis pelaksanaan nilai-nilai Pancasila dalam kehidupan sehari-hari.</v>
      </c>
      <c r="EF26" s="31" t="str">
        <f>IFERROR(LOOKUP(MAX($DO26:$EC26),KKM!$C$11:$C$14,KKM!$F$11:$F$14),"")&amp;PKN!ED26&amp;"; "&amp;IFERROR(LOOKUP(MIN($DO26:$EC26),KKM!$C$11:$C$14,KKM!$F$11:$F$14),"")&amp;PKN!EE26</f>
        <v>Sangat terampil dalam Menelaah persatuan dan kesatuan terhadap kehidupan berbangsa dan bernegara beserta dampaknya.; Sangat terampil dalam Menyajikan hasil analisis pelaksanaan nilai-nilai Pancasila dalam kehidupan sehari-hari.</v>
      </c>
    </row>
    <row r="27" spans="1:136" ht="47.25" x14ac:dyDescent="0.25">
      <c r="B27" s="3" t="str">
        <f t="shared" ca="1" si="0"/>
        <v>UMSIYEH</v>
      </c>
      <c r="C27" s="3" t="str">
        <f t="shared" ca="1" si="0"/>
        <v>0071939466</v>
      </c>
      <c r="D27" s="4" t="s">
        <v>328</v>
      </c>
      <c r="J27" s="4" t="s">
        <v>327</v>
      </c>
      <c r="K27" s="8">
        <v>80</v>
      </c>
      <c r="P27" s="4" t="s">
        <v>329</v>
      </c>
      <c r="Q27" s="8">
        <v>100</v>
      </c>
      <c r="V27" s="4" t="s">
        <v>327</v>
      </c>
      <c r="Z27" s="8">
        <v>100</v>
      </c>
      <c r="AB27" s="4" t="s">
        <v>330</v>
      </c>
      <c r="AF27" s="8">
        <v>100</v>
      </c>
      <c r="AH27" s="4" t="s">
        <v>172</v>
      </c>
      <c r="AL27" s="8">
        <v>90</v>
      </c>
      <c r="AN27" s="6" t="s">
        <v>331</v>
      </c>
      <c r="AT27" s="4" t="s">
        <v>332</v>
      </c>
      <c r="AZ27" s="4" t="s">
        <v>333</v>
      </c>
      <c r="BH27" s="5" t="s">
        <v>333</v>
      </c>
      <c r="CP27" s="56">
        <f t="shared" si="2"/>
        <v>90</v>
      </c>
      <c r="CQ27" s="10">
        <f t="shared" ref="CQ27:CU32" si="38">IFERROR(AVERAGEIF($D$2:$CO$2,CQ$2,$D27:$CO27),"")</f>
        <v>90</v>
      </c>
      <c r="CR27" s="10" t="str">
        <f t="shared" si="38"/>
        <v/>
      </c>
      <c r="CS27" s="10" t="str">
        <f t="shared" si="38"/>
        <v/>
      </c>
      <c r="CT27" s="10">
        <f t="shared" si="38"/>
        <v>96.666666666666671</v>
      </c>
      <c r="CU27" s="10" t="str">
        <f t="shared" si="38"/>
        <v/>
      </c>
      <c r="CV27" s="21" t="str">
        <f t="shared" si="4"/>
        <v/>
      </c>
      <c r="CW27" s="21">
        <f t="shared" si="5"/>
        <v>80</v>
      </c>
      <c r="CX27" s="22">
        <f t="shared" si="6"/>
        <v>100</v>
      </c>
      <c r="CY27" s="22" t="str">
        <f t="shared" si="7"/>
        <v/>
      </c>
      <c r="CZ27" s="22" t="str">
        <f t="shared" si="8"/>
        <v/>
      </c>
      <c r="DA27" s="23" t="str">
        <f t="shared" si="9"/>
        <v/>
      </c>
      <c r="DB27" s="23" t="str">
        <f t="shared" si="10"/>
        <v/>
      </c>
      <c r="DC27" s="23" t="str">
        <f t="shared" si="11"/>
        <v/>
      </c>
      <c r="DD27" s="23" t="str">
        <f t="shared" si="12"/>
        <v/>
      </c>
      <c r="DE27" s="23" t="str">
        <f t="shared" si="13"/>
        <v/>
      </c>
      <c r="DF27" s="23" t="str">
        <f t="shared" si="14"/>
        <v/>
      </c>
      <c r="DG27" s="23" t="str">
        <f t="shared" si="15"/>
        <v/>
      </c>
      <c r="DH27" s="23" t="str">
        <f t="shared" si="16"/>
        <v/>
      </c>
      <c r="DI27" s="23" t="str">
        <f t="shared" si="17"/>
        <v/>
      </c>
      <c r="DJ27" s="23" t="str">
        <f t="shared" si="18"/>
        <v/>
      </c>
      <c r="DK27" s="23" t="str">
        <f t="shared" si="19"/>
        <v xml:space="preserve">Menganalisis pelaksanaan kewajiban, hak, dan tanggung jawab sebagai warga negara beserta dampaknya dalam kehidupan sehari-hari. </v>
      </c>
      <c r="DL27" s="23" t="str">
        <f t="shared" si="20"/>
        <v>Menelaah persatuan dan kesatuan terhadap kehidupan berbangsa dan bernegara beserta dampaknya.</v>
      </c>
      <c r="DM27" s="31" t="str">
        <f>IF(DK27="","",LOOKUP(MAX($CV27:$DJ27),KKM!$C$11:$C$14,KKM!$E$11:$E$14)&amp;" "&amp;PKN!DK27&amp;"; "&amp;LOOKUP(MIN(PKN!CV27:DJ27),KKM!$C$11:$C$14,KKM!$E$11:$E$14)&amp;" "&amp;PKN!DL27)</f>
        <v>Memiliki kemampuan yang sangat baik dalam  Menganalisis pelaksanaan kewajiban, hak, dan tanggung jawab sebagai warga negara beserta dampaknya dalam kehidupan sehari-hari. ; Memiliki kemampuan yang baik dalam  Menelaah persatuan dan kesatuan terhadap kehidupan berbangsa dan bernegara beserta dampaknya.</v>
      </c>
      <c r="DO27" s="9" t="str">
        <f t="shared" si="21"/>
        <v/>
      </c>
      <c r="DP27" s="9" t="str">
        <f t="shared" si="22"/>
        <v/>
      </c>
      <c r="DQ27" s="9" t="str">
        <f t="shared" si="23"/>
        <v/>
      </c>
      <c r="DR27" s="9">
        <f t="shared" si="24"/>
        <v>100</v>
      </c>
      <c r="DS27" s="9">
        <f t="shared" si="25"/>
        <v>100</v>
      </c>
      <c r="DT27" s="9">
        <f t="shared" si="26"/>
        <v>90</v>
      </c>
      <c r="DU27" s="9" t="str">
        <f t="shared" si="27"/>
        <v/>
      </c>
      <c r="DV27" s="9" t="str">
        <f t="shared" si="28"/>
        <v/>
      </c>
      <c r="DW27" s="9" t="str">
        <f t="shared" si="29"/>
        <v/>
      </c>
      <c r="DX27" s="9" t="str">
        <f t="shared" si="30"/>
        <v/>
      </c>
      <c r="DY27" s="9" t="str">
        <f t="shared" si="31"/>
        <v/>
      </c>
      <c r="DZ27" s="9" t="str">
        <f t="shared" si="32"/>
        <v/>
      </c>
      <c r="EA27" s="9" t="str">
        <f t="shared" si="33"/>
        <v/>
      </c>
      <c r="EB27" s="9" t="str">
        <f t="shared" si="34"/>
        <v/>
      </c>
      <c r="EC27" s="9" t="str">
        <f t="shared" si="35"/>
        <v/>
      </c>
      <c r="ED27" s="9" t="str">
        <f t="shared" si="36"/>
        <v>Menelaah persatuan dan kesatuan terhadap kehidupan berbangsa dan bernegara beserta dampaknya.</v>
      </c>
      <c r="EE27" s="9" t="str">
        <f t="shared" si="37"/>
        <v>Menyajikan hasil analisis pelaksanaan nilai-nilai Pancasila dalam kehidupan sehari-hari.</v>
      </c>
      <c r="EF27" s="31" t="str">
        <f>IFERROR(LOOKUP(MAX($DO27:$EC27),KKM!$C$11:$C$14,KKM!$F$11:$F$14),"")&amp;PKN!ED27&amp;"; "&amp;IFERROR(LOOKUP(MIN($DO27:$EC27),KKM!$C$11:$C$14,KKM!$F$11:$F$14),"")&amp;PKN!EE27</f>
        <v>Sangat terampil dalam Menelaah persatuan dan kesatuan terhadap kehidupan berbangsa dan bernegara beserta dampaknya.; Sangat terampil dalam Menyajikan hasil analisis pelaksanaan nilai-nilai Pancasila dalam kehidupan sehari-hari.</v>
      </c>
    </row>
    <row r="28" spans="1:136" x14ac:dyDescent="0.25">
      <c r="B28" s="3" t="str">
        <f t="shared" ca="1" si="0"/>
        <v>YAMAN</v>
      </c>
      <c r="C28" s="3" t="str">
        <f t="shared" ca="1" si="0"/>
        <v>0079075710</v>
      </c>
      <c r="D28" s="4" t="s">
        <v>328</v>
      </c>
      <c r="J28" s="4" t="s">
        <v>327</v>
      </c>
      <c r="P28" s="4" t="s">
        <v>329</v>
      </c>
      <c r="V28" s="4" t="s">
        <v>327</v>
      </c>
      <c r="AB28" s="4" t="s">
        <v>330</v>
      </c>
      <c r="AH28" s="4" t="s">
        <v>172</v>
      </c>
      <c r="AN28" s="6" t="s">
        <v>331</v>
      </c>
      <c r="AT28" s="4" t="s">
        <v>332</v>
      </c>
      <c r="AZ28" s="4" t="s">
        <v>333</v>
      </c>
      <c r="BH28" s="5" t="s">
        <v>333</v>
      </c>
      <c r="CP28" s="56">
        <f t="shared" si="2"/>
        <v>0</v>
      </c>
      <c r="CQ28" s="10" t="str">
        <f t="shared" si="38"/>
        <v/>
      </c>
      <c r="CR28" s="10" t="str">
        <f t="shared" si="38"/>
        <v/>
      </c>
      <c r="CS28" s="10" t="str">
        <f t="shared" si="38"/>
        <v/>
      </c>
      <c r="CT28" s="10" t="str">
        <f t="shared" si="38"/>
        <v/>
      </c>
      <c r="CU28" s="10" t="str">
        <f t="shared" si="38"/>
        <v/>
      </c>
      <c r="CV28" s="21" t="str">
        <f t="shared" si="4"/>
        <v/>
      </c>
      <c r="CW28" s="21" t="str">
        <f t="shared" si="5"/>
        <v/>
      </c>
      <c r="CX28" s="22" t="str">
        <f t="shared" si="6"/>
        <v/>
      </c>
      <c r="CY28" s="22" t="str">
        <f t="shared" si="7"/>
        <v/>
      </c>
      <c r="CZ28" s="22" t="str">
        <f t="shared" si="8"/>
        <v/>
      </c>
      <c r="DA28" s="23" t="str">
        <f t="shared" si="9"/>
        <v/>
      </c>
      <c r="DB28" s="23" t="str">
        <f t="shared" si="10"/>
        <v/>
      </c>
      <c r="DC28" s="23" t="str">
        <f t="shared" si="11"/>
        <v/>
      </c>
      <c r="DD28" s="23" t="str">
        <f t="shared" si="12"/>
        <v/>
      </c>
      <c r="DE28" s="23" t="str">
        <f t="shared" si="13"/>
        <v/>
      </c>
      <c r="DF28" s="23" t="str">
        <f t="shared" si="14"/>
        <v/>
      </c>
      <c r="DG28" s="23" t="str">
        <f t="shared" si="15"/>
        <v/>
      </c>
      <c r="DH28" s="23" t="str">
        <f t="shared" si="16"/>
        <v/>
      </c>
      <c r="DI28" s="23" t="str">
        <f t="shared" si="17"/>
        <v/>
      </c>
      <c r="DJ28" s="23" t="str">
        <f t="shared" si="18"/>
        <v/>
      </c>
      <c r="DK28" s="23" t="str">
        <f t="shared" si="19"/>
        <v/>
      </c>
      <c r="DL28" s="23" t="str">
        <f t="shared" si="20"/>
        <v/>
      </c>
      <c r="DM28" s="31" t="str">
        <f>IF(DK28="","",LOOKUP(MAX($CV28:$DJ28),KKM!$C$11:$C$14,KKM!$E$11:$E$14)&amp;" "&amp;PKN!DK28&amp;"; "&amp;LOOKUP(MIN(PKN!CV28:DJ28),KKM!$C$11:$C$14,KKM!$E$11:$E$14)&amp;" "&amp;PKN!DL28)</f>
        <v/>
      </c>
      <c r="DO28" s="9" t="str">
        <f t="shared" si="21"/>
        <v/>
      </c>
      <c r="DP28" s="9" t="str">
        <f t="shared" si="22"/>
        <v/>
      </c>
      <c r="DQ28" s="9" t="str">
        <f t="shared" si="23"/>
        <v/>
      </c>
      <c r="DR28" s="9" t="e">
        <f t="shared" si="24"/>
        <v>#DIV/0!</v>
      </c>
      <c r="DS28" s="9" t="e">
        <f t="shared" si="25"/>
        <v>#DIV/0!</v>
      </c>
      <c r="DT28" s="9" t="str">
        <f t="shared" si="26"/>
        <v/>
      </c>
      <c r="DU28" s="9" t="str">
        <f t="shared" si="27"/>
        <v/>
      </c>
      <c r="DV28" s="9" t="str">
        <f t="shared" si="28"/>
        <v/>
      </c>
      <c r="DW28" s="9" t="str">
        <f t="shared" si="29"/>
        <v/>
      </c>
      <c r="DX28" s="9" t="str">
        <f t="shared" si="30"/>
        <v/>
      </c>
      <c r="DY28" s="9" t="str">
        <f t="shared" si="31"/>
        <v/>
      </c>
      <c r="DZ28" s="9" t="str">
        <f t="shared" si="32"/>
        <v/>
      </c>
      <c r="EA28" s="9" t="str">
        <f t="shared" si="33"/>
        <v/>
      </c>
      <c r="EB28" s="9" t="str">
        <f t="shared" si="34"/>
        <v/>
      </c>
      <c r="EC28" s="9" t="str">
        <f t="shared" si="35"/>
        <v/>
      </c>
      <c r="ED28" s="9" t="str">
        <f t="shared" si="36"/>
        <v/>
      </c>
      <c r="EE28" s="9" t="str">
        <f t="shared" si="37"/>
        <v/>
      </c>
      <c r="EF28" s="31" t="str">
        <f>IFERROR(LOOKUP(MAX($DO28:$EC28),KKM!$C$11:$C$14,KKM!$F$11:$F$14),"")&amp;PKN!ED28&amp;"; "&amp;IFERROR(LOOKUP(MIN($DO28:$EC28),KKM!$C$11:$C$14,KKM!$F$11:$F$14),"")&amp;PKN!EE28</f>
        <v xml:space="preserve">; </v>
      </c>
    </row>
    <row r="29" spans="1:136" x14ac:dyDescent="0.25">
      <c r="B29" s="3" t="str">
        <f t="shared" ca="1" si="0"/>
        <v/>
      </c>
      <c r="C29" s="3" t="str">
        <f t="shared" ca="1" si="0"/>
        <v/>
      </c>
      <c r="CP29" s="56">
        <f t="shared" si="2"/>
        <v>0</v>
      </c>
      <c r="CQ29" s="10" t="str">
        <f t="shared" si="38"/>
        <v/>
      </c>
      <c r="CR29" s="10" t="str">
        <f t="shared" si="38"/>
        <v/>
      </c>
      <c r="CS29" s="10" t="str">
        <f t="shared" si="38"/>
        <v/>
      </c>
      <c r="CT29" s="10" t="str">
        <f t="shared" si="38"/>
        <v/>
      </c>
      <c r="CU29" s="10" t="str">
        <f t="shared" si="38"/>
        <v/>
      </c>
      <c r="CV29" s="21" t="str">
        <f t="shared" si="4"/>
        <v/>
      </c>
      <c r="CW29" s="21" t="str">
        <f t="shared" si="5"/>
        <v/>
      </c>
      <c r="CX29" s="22" t="str">
        <f t="shared" si="6"/>
        <v/>
      </c>
      <c r="CY29" s="22" t="str">
        <f t="shared" si="7"/>
        <v/>
      </c>
      <c r="CZ29" s="22" t="str">
        <f t="shared" si="8"/>
        <v/>
      </c>
      <c r="DA29" s="23" t="str">
        <f t="shared" si="9"/>
        <v/>
      </c>
      <c r="DB29" s="23" t="str">
        <f t="shared" si="10"/>
        <v/>
      </c>
      <c r="DC29" s="23" t="str">
        <f t="shared" si="11"/>
        <v/>
      </c>
      <c r="DD29" s="23" t="str">
        <f t="shared" si="12"/>
        <v/>
      </c>
      <c r="DE29" s="23" t="str">
        <f t="shared" si="13"/>
        <v/>
      </c>
      <c r="DF29" s="23" t="str">
        <f t="shared" si="14"/>
        <v/>
      </c>
      <c r="DG29" s="23" t="str">
        <f t="shared" si="15"/>
        <v/>
      </c>
      <c r="DH29" s="23" t="str">
        <f t="shared" si="16"/>
        <v/>
      </c>
      <c r="DI29" s="23" t="str">
        <f t="shared" si="17"/>
        <v/>
      </c>
      <c r="DJ29" s="23" t="str">
        <f t="shared" si="18"/>
        <v/>
      </c>
      <c r="DK29" s="23" t="str">
        <f t="shared" si="19"/>
        <v/>
      </c>
      <c r="DL29" s="23" t="str">
        <f t="shared" si="20"/>
        <v/>
      </c>
      <c r="DM29" s="31" t="str">
        <f>IF(DK29="","",LOOKUP(MAX($CV29:$DJ29),KKM!$C$11:$C$14,KKM!$E$11:$E$14)&amp;" "&amp;PKN!DK29&amp;"; "&amp;LOOKUP(MIN(PKN!CV29:DJ29),KKM!$C$11:$C$14,KKM!$E$11:$E$14)&amp;" "&amp;PKN!DL29)</f>
        <v/>
      </c>
      <c r="DO29" s="9" t="str">
        <f t="shared" si="21"/>
        <v/>
      </c>
      <c r="DP29" s="9" t="str">
        <f t="shared" si="22"/>
        <v/>
      </c>
      <c r="DQ29" s="9" t="str">
        <f t="shared" si="23"/>
        <v/>
      </c>
      <c r="DR29" s="9" t="e">
        <f t="shared" si="24"/>
        <v>#DIV/0!</v>
      </c>
      <c r="DS29" s="9" t="e">
        <f t="shared" si="25"/>
        <v>#DIV/0!</v>
      </c>
      <c r="DT29" s="9" t="str">
        <f t="shared" si="26"/>
        <v/>
      </c>
      <c r="DU29" s="9" t="str">
        <f t="shared" si="27"/>
        <v/>
      </c>
      <c r="DV29" s="9" t="str">
        <f t="shared" si="28"/>
        <v/>
      </c>
      <c r="DW29" s="9" t="str">
        <f t="shared" si="29"/>
        <v/>
      </c>
      <c r="DX29" s="9" t="str">
        <f t="shared" si="30"/>
        <v/>
      </c>
      <c r="DY29" s="9" t="str">
        <f t="shared" si="31"/>
        <v/>
      </c>
      <c r="DZ29" s="9" t="str">
        <f t="shared" si="32"/>
        <v/>
      </c>
      <c r="EA29" s="9" t="str">
        <f t="shared" si="33"/>
        <v/>
      </c>
      <c r="EB29" s="9" t="str">
        <f t="shared" si="34"/>
        <v/>
      </c>
      <c r="EC29" s="9" t="str">
        <f t="shared" si="35"/>
        <v/>
      </c>
      <c r="ED29" s="9" t="str">
        <f t="shared" si="36"/>
        <v/>
      </c>
      <c r="EE29" s="9" t="str">
        <f t="shared" si="37"/>
        <v/>
      </c>
      <c r="EF29" s="31" t="str">
        <f>IFERROR(LOOKUP(MAX($DO29:$EC29),KKM!$C$11:$C$14,KKM!$F$11:$F$14),"")&amp;PKN!ED29&amp;"; "&amp;IFERROR(LOOKUP(MIN($DO29:$EC29),KKM!$C$11:$C$14,KKM!$F$11:$F$14),"")&amp;PKN!EE29</f>
        <v xml:space="preserve">; </v>
      </c>
    </row>
    <row r="30" spans="1:136" x14ac:dyDescent="0.25">
      <c r="B30" s="3" t="str">
        <f t="shared" ca="1" si="0"/>
        <v/>
      </c>
      <c r="C30" s="3" t="str">
        <f t="shared" ca="1" si="0"/>
        <v/>
      </c>
      <c r="CP30" s="56">
        <f t="shared" si="2"/>
        <v>0</v>
      </c>
      <c r="CQ30" s="10" t="str">
        <f t="shared" si="38"/>
        <v/>
      </c>
      <c r="CR30" s="10" t="str">
        <f t="shared" si="38"/>
        <v/>
      </c>
      <c r="CS30" s="10" t="str">
        <f t="shared" si="38"/>
        <v/>
      </c>
      <c r="CT30" s="10" t="str">
        <f t="shared" si="38"/>
        <v/>
      </c>
      <c r="CU30" s="10" t="str">
        <f t="shared" si="38"/>
        <v/>
      </c>
      <c r="CV30" s="21" t="str">
        <f t="shared" si="4"/>
        <v/>
      </c>
      <c r="CW30" s="21" t="str">
        <f t="shared" si="5"/>
        <v/>
      </c>
      <c r="CX30" s="22" t="str">
        <f t="shared" si="6"/>
        <v/>
      </c>
      <c r="CY30" s="22" t="str">
        <f t="shared" si="7"/>
        <v/>
      </c>
      <c r="CZ30" s="22" t="str">
        <f t="shared" si="8"/>
        <v/>
      </c>
      <c r="DA30" s="23" t="str">
        <f t="shared" si="9"/>
        <v/>
      </c>
      <c r="DB30" s="23" t="str">
        <f t="shared" si="10"/>
        <v/>
      </c>
      <c r="DC30" s="23" t="str">
        <f t="shared" si="11"/>
        <v/>
      </c>
      <c r="DD30" s="23" t="str">
        <f t="shared" si="12"/>
        <v/>
      </c>
      <c r="DE30" s="23" t="str">
        <f t="shared" si="13"/>
        <v/>
      </c>
      <c r="DF30" s="23" t="str">
        <f t="shared" si="14"/>
        <v/>
      </c>
      <c r="DG30" s="23" t="str">
        <f t="shared" si="15"/>
        <v/>
      </c>
      <c r="DH30" s="23" t="str">
        <f t="shared" si="16"/>
        <v/>
      </c>
      <c r="DI30" s="23" t="str">
        <f t="shared" si="17"/>
        <v/>
      </c>
      <c r="DJ30" s="23" t="str">
        <f t="shared" si="18"/>
        <v/>
      </c>
      <c r="DK30" s="23" t="str">
        <f t="shared" si="19"/>
        <v/>
      </c>
      <c r="DL30" s="23" t="str">
        <f t="shared" si="20"/>
        <v/>
      </c>
      <c r="DM30" s="31" t="str">
        <f>IF(DK30="","",LOOKUP(MAX($CV30:$DJ30),KKM!$C$11:$C$14,KKM!$E$11:$E$14)&amp;" "&amp;PKN!DK30&amp;"; "&amp;LOOKUP(MIN(PKN!CV30:DJ30),KKM!$C$11:$C$14,KKM!$E$11:$E$14)&amp;" "&amp;PKN!DL30)</f>
        <v/>
      </c>
      <c r="DO30" s="9" t="str">
        <f t="shared" si="21"/>
        <v/>
      </c>
      <c r="DP30" s="9" t="str">
        <f t="shared" si="22"/>
        <v/>
      </c>
      <c r="DQ30" s="9" t="str">
        <f t="shared" si="23"/>
        <v/>
      </c>
      <c r="DR30" s="9" t="e">
        <f t="shared" si="24"/>
        <v>#DIV/0!</v>
      </c>
      <c r="DS30" s="9" t="e">
        <f t="shared" si="25"/>
        <v>#DIV/0!</v>
      </c>
      <c r="DT30" s="9" t="str">
        <f t="shared" si="26"/>
        <v/>
      </c>
      <c r="DU30" s="9" t="str">
        <f t="shared" si="27"/>
        <v/>
      </c>
      <c r="DV30" s="9" t="str">
        <f t="shared" si="28"/>
        <v/>
      </c>
      <c r="DW30" s="9" t="str">
        <f t="shared" si="29"/>
        <v/>
      </c>
      <c r="DX30" s="9" t="str">
        <f t="shared" si="30"/>
        <v/>
      </c>
      <c r="DY30" s="9" t="str">
        <f t="shared" si="31"/>
        <v/>
      </c>
      <c r="DZ30" s="9" t="str">
        <f t="shared" si="32"/>
        <v/>
      </c>
      <c r="EA30" s="9" t="str">
        <f t="shared" si="33"/>
        <v/>
      </c>
      <c r="EB30" s="9" t="str">
        <f t="shared" si="34"/>
        <v/>
      </c>
      <c r="EC30" s="9" t="str">
        <f t="shared" si="35"/>
        <v/>
      </c>
      <c r="ED30" s="9" t="str">
        <f t="shared" si="36"/>
        <v/>
      </c>
      <c r="EE30" s="9" t="str">
        <f t="shared" si="37"/>
        <v/>
      </c>
      <c r="EF30" s="31" t="str">
        <f>IFERROR(LOOKUP(MAX($DO30:$EC30),KKM!$C$11:$C$14,KKM!$F$11:$F$14),"")&amp;PKN!ED30&amp;"; "&amp;IFERROR(LOOKUP(MIN($DO30:$EC30),KKM!$C$11:$C$14,KKM!$F$11:$F$14),"")&amp;PKN!EE30</f>
        <v xml:space="preserve">; </v>
      </c>
    </row>
    <row r="31" spans="1:136" x14ac:dyDescent="0.25">
      <c r="B31" s="3" t="str">
        <f t="shared" ca="1" si="0"/>
        <v/>
      </c>
      <c r="C31" s="3" t="str">
        <f t="shared" ca="1" si="0"/>
        <v/>
      </c>
      <c r="CP31" s="56">
        <f t="shared" si="2"/>
        <v>0</v>
      </c>
      <c r="CQ31" s="10" t="str">
        <f t="shared" si="38"/>
        <v/>
      </c>
      <c r="CR31" s="10" t="str">
        <f t="shared" si="38"/>
        <v/>
      </c>
      <c r="CS31" s="10" t="str">
        <f t="shared" si="38"/>
        <v/>
      </c>
      <c r="CT31" s="10" t="str">
        <f t="shared" si="38"/>
        <v/>
      </c>
      <c r="CU31" s="10" t="str">
        <f t="shared" si="38"/>
        <v/>
      </c>
      <c r="CV31" s="21" t="str">
        <f t="shared" si="4"/>
        <v/>
      </c>
      <c r="CW31" s="21" t="str">
        <f t="shared" si="5"/>
        <v/>
      </c>
      <c r="CX31" s="22" t="str">
        <f t="shared" si="6"/>
        <v/>
      </c>
      <c r="CY31" s="22" t="str">
        <f t="shared" si="7"/>
        <v/>
      </c>
      <c r="CZ31" s="22" t="str">
        <f t="shared" si="8"/>
        <v/>
      </c>
      <c r="DA31" s="23" t="str">
        <f t="shared" si="9"/>
        <v/>
      </c>
      <c r="DB31" s="23" t="str">
        <f t="shared" si="10"/>
        <v/>
      </c>
      <c r="DC31" s="23" t="str">
        <f t="shared" si="11"/>
        <v/>
      </c>
      <c r="DD31" s="23" t="str">
        <f t="shared" si="12"/>
        <v/>
      </c>
      <c r="DE31" s="23" t="str">
        <f t="shared" si="13"/>
        <v/>
      </c>
      <c r="DF31" s="23" t="str">
        <f t="shared" si="14"/>
        <v/>
      </c>
      <c r="DG31" s="23" t="str">
        <f t="shared" si="15"/>
        <v/>
      </c>
      <c r="DH31" s="23" t="str">
        <f t="shared" si="16"/>
        <v/>
      </c>
      <c r="DI31" s="23" t="str">
        <f t="shared" si="17"/>
        <v/>
      </c>
      <c r="DJ31" s="23" t="str">
        <f t="shared" si="18"/>
        <v/>
      </c>
      <c r="DK31" s="23" t="str">
        <f t="shared" si="19"/>
        <v/>
      </c>
      <c r="DL31" s="23" t="str">
        <f t="shared" si="20"/>
        <v/>
      </c>
      <c r="DM31" s="31" t="str">
        <f>IF(DK31="","",LOOKUP(MAX($CV31:$DJ31),KKM!$C$11:$C$14,KKM!$E$11:$E$14)&amp;" "&amp;PKN!DK31&amp;"; "&amp;LOOKUP(MIN(PKN!CV31:DJ31),KKM!$C$11:$C$14,KKM!$E$11:$E$14)&amp;" "&amp;PKN!DL31)</f>
        <v/>
      </c>
      <c r="DO31" s="9" t="str">
        <f t="shared" si="21"/>
        <v/>
      </c>
      <c r="DP31" s="9" t="str">
        <f t="shared" si="22"/>
        <v/>
      </c>
      <c r="DQ31" s="9" t="str">
        <f t="shared" si="23"/>
        <v/>
      </c>
      <c r="DR31" s="9" t="e">
        <f t="shared" si="24"/>
        <v>#DIV/0!</v>
      </c>
      <c r="DS31" s="9" t="e">
        <f t="shared" si="25"/>
        <v>#DIV/0!</v>
      </c>
      <c r="DT31" s="9" t="str">
        <f t="shared" si="26"/>
        <v/>
      </c>
      <c r="DU31" s="9" t="str">
        <f t="shared" si="27"/>
        <v/>
      </c>
      <c r="DV31" s="9" t="str">
        <f t="shared" si="28"/>
        <v/>
      </c>
      <c r="DW31" s="9" t="str">
        <f t="shared" si="29"/>
        <v/>
      </c>
      <c r="DX31" s="9" t="str">
        <f t="shared" si="30"/>
        <v/>
      </c>
      <c r="DY31" s="9" t="str">
        <f t="shared" si="31"/>
        <v/>
      </c>
      <c r="DZ31" s="9" t="str">
        <f t="shared" si="32"/>
        <v/>
      </c>
      <c r="EA31" s="9" t="str">
        <f t="shared" si="33"/>
        <v/>
      </c>
      <c r="EB31" s="9" t="str">
        <f t="shared" si="34"/>
        <v/>
      </c>
      <c r="EC31" s="9" t="str">
        <f t="shared" si="35"/>
        <v/>
      </c>
      <c r="ED31" s="9" t="str">
        <f t="shared" si="36"/>
        <v/>
      </c>
      <c r="EE31" s="9" t="str">
        <f t="shared" si="37"/>
        <v/>
      </c>
      <c r="EF31" s="31" t="str">
        <f>IFERROR(LOOKUP(MAX($DO31:$EC31),KKM!$C$11:$C$14,KKM!$F$11:$F$14),"")&amp;PKN!ED31&amp;"; "&amp;IFERROR(LOOKUP(MIN($DO31:$EC31),KKM!$C$11:$C$14,KKM!$F$11:$F$14),"")&amp;PKN!EE31</f>
        <v xml:space="preserve">; </v>
      </c>
    </row>
    <row r="32" spans="1:136" x14ac:dyDescent="0.25">
      <c r="B32" s="3" t="str">
        <f t="shared" ca="1" si="0"/>
        <v/>
      </c>
      <c r="C32" s="3" t="str">
        <f t="shared" ca="1" si="0"/>
        <v/>
      </c>
      <c r="CP32" s="56">
        <f t="shared" si="2"/>
        <v>0</v>
      </c>
      <c r="CQ32" s="10" t="str">
        <f t="shared" si="38"/>
        <v/>
      </c>
      <c r="CR32" s="10" t="str">
        <f t="shared" si="38"/>
        <v/>
      </c>
      <c r="CS32" s="10" t="str">
        <f t="shared" si="38"/>
        <v/>
      </c>
      <c r="CT32" s="10" t="str">
        <f t="shared" si="38"/>
        <v/>
      </c>
      <c r="CU32" s="10" t="str">
        <f t="shared" si="38"/>
        <v/>
      </c>
      <c r="CV32" s="21" t="str">
        <f t="shared" si="4"/>
        <v/>
      </c>
      <c r="CW32" s="21" t="str">
        <f t="shared" si="5"/>
        <v/>
      </c>
      <c r="CX32" s="22" t="str">
        <f t="shared" si="6"/>
        <v/>
      </c>
      <c r="CY32" s="22" t="str">
        <f t="shared" si="7"/>
        <v/>
      </c>
      <c r="CZ32" s="22" t="str">
        <f t="shared" si="8"/>
        <v/>
      </c>
      <c r="DA32" s="23" t="str">
        <f t="shared" si="9"/>
        <v/>
      </c>
      <c r="DB32" s="23" t="str">
        <f t="shared" si="10"/>
        <v/>
      </c>
      <c r="DC32" s="23" t="str">
        <f t="shared" si="11"/>
        <v/>
      </c>
      <c r="DD32" s="23" t="str">
        <f t="shared" si="12"/>
        <v/>
      </c>
      <c r="DE32" s="23" t="str">
        <f t="shared" si="13"/>
        <v/>
      </c>
      <c r="DF32" s="23" t="str">
        <f t="shared" si="14"/>
        <v/>
      </c>
      <c r="DG32" s="23" t="str">
        <f t="shared" si="15"/>
        <v/>
      </c>
      <c r="DH32" s="23" t="str">
        <f t="shared" si="16"/>
        <v/>
      </c>
      <c r="DI32" s="23" t="str">
        <f t="shared" si="17"/>
        <v/>
      </c>
      <c r="DJ32" s="23" t="str">
        <f t="shared" si="18"/>
        <v/>
      </c>
      <c r="DK32" s="23" t="str">
        <f t="shared" si="19"/>
        <v/>
      </c>
      <c r="DL32" s="23" t="str">
        <f t="shared" si="20"/>
        <v/>
      </c>
      <c r="DM32" s="31" t="str">
        <f>IF(DK32="","",LOOKUP(MAX($CV32:$DJ32),KKM!$C$11:$C$14,KKM!$E$11:$E$14)&amp;" "&amp;PKN!DK32&amp;"; "&amp;LOOKUP(MIN(PKN!CV32:DJ32),KKM!$C$11:$C$14,KKM!$E$11:$E$14)&amp;" "&amp;PKN!DL32)</f>
        <v/>
      </c>
      <c r="DO32" s="9" t="str">
        <f t="shared" si="21"/>
        <v/>
      </c>
      <c r="DP32" s="9" t="str">
        <f t="shared" si="22"/>
        <v/>
      </c>
      <c r="DQ32" s="9" t="str">
        <f t="shared" si="23"/>
        <v/>
      </c>
      <c r="DR32" s="9" t="e">
        <f t="shared" si="24"/>
        <v>#DIV/0!</v>
      </c>
      <c r="DS32" s="9" t="e">
        <f t="shared" si="25"/>
        <v>#DIV/0!</v>
      </c>
      <c r="DT32" s="9" t="str">
        <f t="shared" si="26"/>
        <v/>
      </c>
      <c r="DU32" s="9" t="str">
        <f t="shared" si="27"/>
        <v/>
      </c>
      <c r="DV32" s="9" t="str">
        <f t="shared" si="28"/>
        <v/>
      </c>
      <c r="DW32" s="9" t="str">
        <f t="shared" si="29"/>
        <v/>
      </c>
      <c r="DX32" s="9" t="str">
        <f t="shared" si="30"/>
        <v/>
      </c>
      <c r="DY32" s="9" t="str">
        <f t="shared" si="31"/>
        <v/>
      </c>
      <c r="DZ32" s="9" t="str">
        <f t="shared" si="32"/>
        <v/>
      </c>
      <c r="EA32" s="9" t="str">
        <f t="shared" si="33"/>
        <v/>
      </c>
      <c r="EB32" s="9" t="str">
        <f t="shared" si="34"/>
        <v/>
      </c>
      <c r="EC32" s="9" t="str">
        <f t="shared" si="35"/>
        <v/>
      </c>
      <c r="ED32" s="9" t="str">
        <f t="shared" si="36"/>
        <v/>
      </c>
      <c r="EE32" s="9" t="str">
        <f t="shared" si="37"/>
        <v/>
      </c>
      <c r="EF32" s="31" t="str">
        <f>IFERROR(LOOKUP(MAX($DO32:$EC32),KKM!$C$11:$C$14,KKM!$F$11:$F$14),"")&amp;PKN!ED32&amp;"; "&amp;IFERROR(LOOKUP(MIN($DO32:$EC32),KKM!$C$11:$C$14,KKM!$F$11:$F$14),"")&amp;PKN!EE32</f>
        <v xml:space="preserve">; </v>
      </c>
    </row>
    <row r="33" spans="2:3" x14ac:dyDescent="0.25">
      <c r="B33" s="3"/>
      <c r="C33" s="3"/>
    </row>
    <row r="34" spans="2:3" x14ac:dyDescent="0.25">
      <c r="B34" s="3"/>
      <c r="C34" s="3"/>
    </row>
  </sheetData>
  <sheetProtection password="C036" sheet="1" objects="1" scenarios="1"/>
  <mergeCells count="19">
    <mergeCell ref="CQ1:CU1"/>
    <mergeCell ref="BF1:BK1"/>
    <mergeCell ref="BL1:BQ1"/>
    <mergeCell ref="BR1:BW1"/>
    <mergeCell ref="BX1:CC1"/>
    <mergeCell ref="CD1:CI1"/>
    <mergeCell ref="CJ1:CO1"/>
    <mergeCell ref="AZ1:BE1"/>
    <mergeCell ref="A1:A2"/>
    <mergeCell ref="B1:B2"/>
    <mergeCell ref="C1:C2"/>
    <mergeCell ref="D1:I1"/>
    <mergeCell ref="J1:O1"/>
    <mergeCell ref="P1:U1"/>
    <mergeCell ref="V1:AA1"/>
    <mergeCell ref="AB1:AG1"/>
    <mergeCell ref="AH1:AM1"/>
    <mergeCell ref="AN1:AS1"/>
    <mergeCell ref="AT1:AY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EF34"/>
  <sheetViews>
    <sheetView topLeftCell="BY1" workbookViewId="0">
      <selection activeCell="F20" sqref="F20"/>
    </sheetView>
  </sheetViews>
  <sheetFormatPr defaultRowHeight="15.75" x14ac:dyDescent="0.25"/>
  <cols>
    <col min="1" max="1" width="4.140625" style="7" bestFit="1" customWidth="1"/>
    <col min="2" max="2" width="25.85546875" style="7" customWidth="1"/>
    <col min="3" max="3" width="16.140625" style="7" bestFit="1" customWidth="1"/>
    <col min="4" max="93" width="9.140625" style="8"/>
    <col min="94" max="94" width="0" style="9" hidden="1" customWidth="1"/>
    <col min="95" max="99" width="0" style="14" hidden="1" customWidth="1"/>
    <col min="100" max="116" width="0" style="9" hidden="1" customWidth="1"/>
    <col min="117" max="117" width="100.7109375" style="31" hidden="1" customWidth="1"/>
    <col min="118" max="118" width="3.28515625" style="9" hidden="1" customWidth="1"/>
    <col min="119" max="135" width="0" style="9" hidden="1" customWidth="1"/>
    <col min="136" max="136" width="100.7109375" style="9" hidden="1" customWidth="1"/>
    <col min="137" max="16384" width="9.140625" style="9"/>
  </cols>
  <sheetData>
    <row r="1" spans="1:136" x14ac:dyDescent="0.25">
      <c r="A1" s="165" t="s">
        <v>0</v>
      </c>
      <c r="B1" s="165" t="s">
        <v>1</v>
      </c>
      <c r="C1" s="165" t="s">
        <v>2</v>
      </c>
      <c r="D1" s="164" t="s">
        <v>3</v>
      </c>
      <c r="E1" s="164"/>
      <c r="F1" s="164"/>
      <c r="G1" s="164"/>
      <c r="H1" s="164"/>
      <c r="I1" s="164"/>
      <c r="J1" s="164" t="s">
        <v>4</v>
      </c>
      <c r="K1" s="164"/>
      <c r="L1" s="164"/>
      <c r="M1" s="164"/>
      <c r="N1" s="164"/>
      <c r="O1" s="164"/>
      <c r="P1" s="164" t="s">
        <v>5</v>
      </c>
      <c r="Q1" s="164"/>
      <c r="R1" s="164"/>
      <c r="S1" s="164"/>
      <c r="T1" s="164"/>
      <c r="U1" s="164"/>
      <c r="V1" s="164" t="s">
        <v>6</v>
      </c>
      <c r="W1" s="164"/>
      <c r="X1" s="164"/>
      <c r="Y1" s="164"/>
      <c r="Z1" s="164"/>
      <c r="AA1" s="164"/>
      <c r="AB1" s="164" t="s">
        <v>7</v>
      </c>
      <c r="AC1" s="164"/>
      <c r="AD1" s="164"/>
      <c r="AE1" s="164"/>
      <c r="AF1" s="164"/>
      <c r="AG1" s="164"/>
      <c r="AH1" s="164" t="s">
        <v>8</v>
      </c>
      <c r="AI1" s="164"/>
      <c r="AJ1" s="164"/>
      <c r="AK1" s="164"/>
      <c r="AL1" s="164"/>
      <c r="AM1" s="164"/>
      <c r="AN1" s="164" t="s">
        <v>9</v>
      </c>
      <c r="AO1" s="164"/>
      <c r="AP1" s="164"/>
      <c r="AQ1" s="164"/>
      <c r="AR1" s="164"/>
      <c r="AS1" s="164"/>
      <c r="AT1" s="164" t="s">
        <v>10</v>
      </c>
      <c r="AU1" s="164"/>
      <c r="AV1" s="164"/>
      <c r="AW1" s="164"/>
      <c r="AX1" s="164"/>
      <c r="AY1" s="164"/>
      <c r="AZ1" s="164" t="s">
        <v>11</v>
      </c>
      <c r="BA1" s="164"/>
      <c r="BB1" s="164"/>
      <c r="BC1" s="164"/>
      <c r="BD1" s="164"/>
      <c r="BE1" s="164"/>
      <c r="BF1" s="164" t="s">
        <v>12</v>
      </c>
      <c r="BG1" s="164"/>
      <c r="BH1" s="164"/>
      <c r="BI1" s="164"/>
      <c r="BJ1" s="164"/>
      <c r="BK1" s="164"/>
      <c r="BL1" s="164" t="s">
        <v>13</v>
      </c>
      <c r="BM1" s="164"/>
      <c r="BN1" s="164"/>
      <c r="BO1" s="164"/>
      <c r="BP1" s="164"/>
      <c r="BQ1" s="164"/>
      <c r="BR1" s="164" t="s">
        <v>14</v>
      </c>
      <c r="BS1" s="164"/>
      <c r="BT1" s="164"/>
      <c r="BU1" s="164"/>
      <c r="BV1" s="164"/>
      <c r="BW1" s="164"/>
      <c r="BX1" s="164" t="s">
        <v>15</v>
      </c>
      <c r="BY1" s="164"/>
      <c r="BZ1" s="164"/>
      <c r="CA1" s="164"/>
      <c r="CB1" s="164"/>
      <c r="CC1" s="164"/>
      <c r="CD1" s="164" t="s">
        <v>16</v>
      </c>
      <c r="CE1" s="164"/>
      <c r="CF1" s="164"/>
      <c r="CG1" s="164"/>
      <c r="CH1" s="164"/>
      <c r="CI1" s="164"/>
      <c r="CJ1" s="164" t="s">
        <v>17</v>
      </c>
      <c r="CK1" s="164"/>
      <c r="CL1" s="164"/>
      <c r="CM1" s="164"/>
      <c r="CN1" s="164"/>
      <c r="CO1" s="164"/>
      <c r="CQ1" s="167" t="s">
        <v>24</v>
      </c>
      <c r="CR1" s="167"/>
      <c r="CS1" s="167"/>
      <c r="CT1" s="167"/>
      <c r="CU1" s="167"/>
      <c r="CV1" s="13">
        <v>1</v>
      </c>
      <c r="CW1" s="13">
        <v>2</v>
      </c>
      <c r="CX1" s="13">
        <v>3</v>
      </c>
      <c r="CY1" s="13">
        <v>4</v>
      </c>
      <c r="CZ1" s="13">
        <v>5</v>
      </c>
      <c r="DA1" s="13">
        <v>6</v>
      </c>
      <c r="DB1" s="13">
        <v>7</v>
      </c>
      <c r="DC1" s="13">
        <v>8</v>
      </c>
      <c r="DD1" s="13">
        <v>9</v>
      </c>
      <c r="DE1" s="13">
        <v>10</v>
      </c>
      <c r="DF1" s="13">
        <v>11</v>
      </c>
      <c r="DG1" s="13">
        <v>12</v>
      </c>
      <c r="DH1" s="13">
        <v>13</v>
      </c>
      <c r="DI1" s="13">
        <v>14</v>
      </c>
      <c r="DJ1" s="13">
        <v>15</v>
      </c>
      <c r="DK1" s="15"/>
      <c r="DL1" s="15"/>
      <c r="DM1" s="29"/>
      <c r="DO1" s="17">
        <v>1</v>
      </c>
      <c r="DP1" s="17">
        <v>2</v>
      </c>
      <c r="DQ1" s="17">
        <v>3</v>
      </c>
      <c r="DR1" s="17">
        <v>4</v>
      </c>
      <c r="DS1" s="17">
        <v>5</v>
      </c>
      <c r="DT1" s="17">
        <v>6</v>
      </c>
      <c r="DU1" s="17">
        <v>7</v>
      </c>
      <c r="DV1" s="17">
        <v>8</v>
      </c>
      <c r="DW1" s="17">
        <v>9</v>
      </c>
      <c r="DX1" s="17">
        <v>10</v>
      </c>
      <c r="DY1" s="17">
        <v>11</v>
      </c>
      <c r="DZ1" s="17">
        <v>12</v>
      </c>
      <c r="EA1" s="17">
        <v>13</v>
      </c>
      <c r="EB1" s="17">
        <v>14</v>
      </c>
      <c r="EC1" s="17">
        <v>15</v>
      </c>
      <c r="ED1" s="19"/>
      <c r="EE1" s="19"/>
      <c r="EF1" s="19"/>
    </row>
    <row r="2" spans="1:136" x14ac:dyDescent="0.25">
      <c r="A2" s="166"/>
      <c r="B2" s="166"/>
      <c r="C2" s="166"/>
      <c r="D2" s="1" t="s">
        <v>18</v>
      </c>
      <c r="E2" s="1" t="s">
        <v>19</v>
      </c>
      <c r="F2" s="1" t="s">
        <v>20</v>
      </c>
      <c r="G2" s="1" t="s">
        <v>21</v>
      </c>
      <c r="H2" s="1" t="s">
        <v>22</v>
      </c>
      <c r="I2" s="1" t="s">
        <v>23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18</v>
      </c>
      <c r="Q2" s="1" t="s">
        <v>19</v>
      </c>
      <c r="R2" s="1" t="s">
        <v>20</v>
      </c>
      <c r="S2" s="1" t="s">
        <v>21</v>
      </c>
      <c r="T2" s="1" t="s">
        <v>22</v>
      </c>
      <c r="U2" s="1" t="s">
        <v>23</v>
      </c>
      <c r="V2" s="1" t="s">
        <v>18</v>
      </c>
      <c r="W2" s="1" t="s">
        <v>19</v>
      </c>
      <c r="X2" s="1" t="s">
        <v>20</v>
      </c>
      <c r="Y2" s="1" t="s">
        <v>21</v>
      </c>
      <c r="Z2" s="1" t="s">
        <v>22</v>
      </c>
      <c r="AA2" s="1" t="s">
        <v>23</v>
      </c>
      <c r="AB2" s="1" t="s">
        <v>18</v>
      </c>
      <c r="AC2" s="1" t="s">
        <v>19</v>
      </c>
      <c r="AD2" s="1" t="s">
        <v>20</v>
      </c>
      <c r="AE2" s="1" t="s">
        <v>21</v>
      </c>
      <c r="AF2" s="1" t="s">
        <v>22</v>
      </c>
      <c r="AG2" s="1" t="s">
        <v>23</v>
      </c>
      <c r="AH2" s="1" t="s">
        <v>18</v>
      </c>
      <c r="AI2" s="1" t="s">
        <v>19</v>
      </c>
      <c r="AJ2" s="1" t="s">
        <v>20</v>
      </c>
      <c r="AK2" s="1" t="s">
        <v>21</v>
      </c>
      <c r="AL2" s="1" t="s">
        <v>22</v>
      </c>
      <c r="AM2" s="1" t="s">
        <v>23</v>
      </c>
      <c r="AN2" s="1" t="s">
        <v>18</v>
      </c>
      <c r="AO2" s="1" t="s">
        <v>19</v>
      </c>
      <c r="AP2" s="1" t="s">
        <v>20</v>
      </c>
      <c r="AQ2" s="1" t="s">
        <v>21</v>
      </c>
      <c r="AR2" s="1" t="s">
        <v>22</v>
      </c>
      <c r="AS2" s="1" t="s">
        <v>23</v>
      </c>
      <c r="AT2" s="1" t="s">
        <v>18</v>
      </c>
      <c r="AU2" s="1" t="s">
        <v>19</v>
      </c>
      <c r="AV2" s="1" t="s">
        <v>20</v>
      </c>
      <c r="AW2" s="1" t="s">
        <v>21</v>
      </c>
      <c r="AX2" s="1" t="s">
        <v>22</v>
      </c>
      <c r="AY2" s="1" t="s">
        <v>23</v>
      </c>
      <c r="AZ2" s="1" t="s">
        <v>18</v>
      </c>
      <c r="BA2" s="1" t="s">
        <v>19</v>
      </c>
      <c r="BB2" s="1" t="s">
        <v>20</v>
      </c>
      <c r="BC2" s="1" t="s">
        <v>21</v>
      </c>
      <c r="BD2" s="1" t="s">
        <v>22</v>
      </c>
      <c r="BE2" s="1" t="s">
        <v>23</v>
      </c>
      <c r="BF2" s="1" t="s">
        <v>18</v>
      </c>
      <c r="BG2" s="1" t="s">
        <v>19</v>
      </c>
      <c r="BH2" s="1" t="s">
        <v>20</v>
      </c>
      <c r="BI2" s="1" t="s">
        <v>21</v>
      </c>
      <c r="BJ2" s="1" t="s">
        <v>22</v>
      </c>
      <c r="BK2" s="1" t="s">
        <v>23</v>
      </c>
      <c r="BL2" s="1" t="s">
        <v>18</v>
      </c>
      <c r="BM2" s="1" t="s">
        <v>19</v>
      </c>
      <c r="BN2" s="1" t="s">
        <v>20</v>
      </c>
      <c r="BO2" s="1" t="s">
        <v>21</v>
      </c>
      <c r="BP2" s="1" t="s">
        <v>22</v>
      </c>
      <c r="BQ2" s="1" t="s">
        <v>23</v>
      </c>
      <c r="BR2" s="1" t="s">
        <v>18</v>
      </c>
      <c r="BS2" s="1" t="s">
        <v>19</v>
      </c>
      <c r="BT2" s="1" t="s">
        <v>20</v>
      </c>
      <c r="BU2" s="1" t="s">
        <v>21</v>
      </c>
      <c r="BV2" s="1" t="s">
        <v>22</v>
      </c>
      <c r="BW2" s="1" t="s">
        <v>23</v>
      </c>
      <c r="BX2" s="1" t="s">
        <v>18</v>
      </c>
      <c r="BY2" s="1" t="s">
        <v>19</v>
      </c>
      <c r="BZ2" s="1" t="s">
        <v>20</v>
      </c>
      <c r="CA2" s="1" t="s">
        <v>21</v>
      </c>
      <c r="CB2" s="1" t="s">
        <v>22</v>
      </c>
      <c r="CC2" s="1" t="s">
        <v>23</v>
      </c>
      <c r="CD2" s="1" t="s">
        <v>18</v>
      </c>
      <c r="CE2" s="1" t="s">
        <v>19</v>
      </c>
      <c r="CF2" s="1" t="s">
        <v>20</v>
      </c>
      <c r="CG2" s="1" t="s">
        <v>21</v>
      </c>
      <c r="CH2" s="1" t="s">
        <v>22</v>
      </c>
      <c r="CI2" s="1" t="s">
        <v>23</v>
      </c>
      <c r="CJ2" s="1" t="s">
        <v>18</v>
      </c>
      <c r="CK2" s="1" t="s">
        <v>19</v>
      </c>
      <c r="CL2" s="1" t="s">
        <v>20</v>
      </c>
      <c r="CM2" s="1" t="s">
        <v>21</v>
      </c>
      <c r="CN2" s="1" t="s">
        <v>22</v>
      </c>
      <c r="CO2" s="1" t="s">
        <v>23</v>
      </c>
      <c r="CP2" s="11" t="s">
        <v>62</v>
      </c>
      <c r="CQ2" s="10" t="s">
        <v>19</v>
      </c>
      <c r="CR2" s="10" t="s">
        <v>20</v>
      </c>
      <c r="CS2" s="10" t="s">
        <v>21</v>
      </c>
      <c r="CT2" s="10" t="s">
        <v>22</v>
      </c>
      <c r="CU2" s="10" t="s">
        <v>23</v>
      </c>
      <c r="CV2" s="12" t="str">
        <f>IF(COUNT(E3:F3),D3,"")</f>
        <v>Menggali isi teks pidato yang didengar dan dibaca.</v>
      </c>
      <c r="CW2" s="12" t="str">
        <f>IF(COUNT(K3:L3),J3,"")</f>
        <v>Menggali informasi yang terdapat pada teks nonfiksi.</v>
      </c>
      <c r="CX2" s="12" t="str">
        <f>IF(COUNT(Q3:R3),P3,"")</f>
        <v xml:space="preserve">Menelusuri tuturan dan tindakan tokoh serta penceritaan penulis dalam teks fiksi. </v>
      </c>
      <c r="CY2" s="12" t="str">
        <f>IF(COUNT(W3:X3),V3,"")</f>
        <v>Mengaitkan peristiwa yang dialamai tokoh dalam cerita fiksi dengan pengalaman pribadi.</v>
      </c>
      <c r="CZ2" s="12" t="str">
        <f>IF(COUNT(AC3:AD3),AB3,"")</f>
        <v/>
      </c>
      <c r="DA2" s="12" t="str">
        <f>IF(COUNT(AI3:AJ3),AH3,"")</f>
        <v/>
      </c>
      <c r="DB2" s="12" t="str">
        <f>IF(COUNT(AO3:AP3),AN3,"")</f>
        <v/>
      </c>
      <c r="DC2" s="12" t="str">
        <f>IF(COUNT(AU3:AV3),AT3,"")</f>
        <v/>
      </c>
      <c r="DD2" s="12" t="str">
        <f>IF(COUNT(BA3:BB3),AZ3,"")</f>
        <v/>
      </c>
      <c r="DE2" s="12" t="str">
        <f>IF(COUNT(BG3:BH3),BF3,"")</f>
        <v/>
      </c>
      <c r="DF2" s="12" t="str">
        <f>IF(COUNT(BM3:BN3),BL3,"")</f>
        <v/>
      </c>
      <c r="DG2" s="12" t="str">
        <f>IF(COUNT(BS3:BT3),BR3,"")</f>
        <v/>
      </c>
      <c r="DH2" s="12" t="str">
        <f>IF(COUNT(BY3:BZ3),BX3,"")</f>
        <v/>
      </c>
      <c r="DI2" s="12" t="str">
        <f>IF(COUNT(CE3:CF3),CD3,"")</f>
        <v/>
      </c>
      <c r="DJ2" s="12" t="str">
        <f>IF(COUNT(CK3:CL3),CJ3,"")</f>
        <v/>
      </c>
      <c r="DK2" s="16" t="s">
        <v>25</v>
      </c>
      <c r="DL2" s="16" t="s">
        <v>26</v>
      </c>
      <c r="DM2" s="30" t="s">
        <v>27</v>
      </c>
      <c r="DO2" s="18" t="str">
        <f>IF(COUNT(G3:I3),D3,"")</f>
        <v/>
      </c>
      <c r="DP2" s="18" t="str">
        <f>IF(COUNT(M3:O3),J3,"")</f>
        <v/>
      </c>
      <c r="DQ2" s="18" t="str">
        <f>IF(COUNT(S3:U3),P3,"")</f>
        <v/>
      </c>
      <c r="DR2" s="18" t="str">
        <f>IF(COUNT(Y3:AA3),V3,"")</f>
        <v/>
      </c>
      <c r="DS2" s="18" t="str">
        <f>IF(COUNT(AE3:AG3),AB3,"")</f>
        <v>Menyampaikan pidato hasil karya pribadi dengan menggunakan kosakata baku dan kalimat efektif sebagai bentuk ungkapan diri</v>
      </c>
      <c r="DT2" s="18" t="str">
        <f>IF(COUNT(AK3:AM3),AH3,"")</f>
        <v>Menyampaikan hasil membandingkan informasi yang diiharapkan dengan informasi yang diperoleh setelah membaca teks nonfiksi secara lisan, tulis, dan visual.</v>
      </c>
      <c r="DU2" s="18" t="str">
        <f>IF(COUNT(AQ3:AS3),AN3,"")</f>
        <v>Menyampaikan penjelasan tentang tuturan dan tindakan tokoh serta penceritaan penulis dalam teks fiksi secara lisan, tulis, dan visual</v>
      </c>
      <c r="DV2" s="18" t="str">
        <f>IF(COUNT(AW3:AY3),AT3,"")</f>
        <v>Menyajikan hasil pengaitan peristiwa yang dialami tokoh dalam cerita fiksi dengan pengalaman pribadi secara lisan, tulisan dan visual.</v>
      </c>
      <c r="DW2" s="18" t="str">
        <f>IF(COUNT(BC3:BE3),AZ3,"")</f>
        <v/>
      </c>
      <c r="DX2" s="18" t="str">
        <f>IF(COUNT(BI3:BK3),BF3,"")</f>
        <v/>
      </c>
      <c r="DY2" s="18" t="str">
        <f>IF(COUNT(BO3:BQ3),BL3,"")</f>
        <v/>
      </c>
      <c r="DZ2" s="18" t="str">
        <f>IF(COUNT(BU3:BW3),BR3,"")</f>
        <v/>
      </c>
      <c r="EA2" s="18" t="str">
        <f>IF(COUNT(CA3:CC3),BX3,"")</f>
        <v/>
      </c>
      <c r="EB2" s="18" t="str">
        <f>IF(COUNT(CG3:CI3),CD3,"")</f>
        <v/>
      </c>
      <c r="EC2" s="18" t="str">
        <f>IF(COUNT(CM3:CO3),CJ3,"")</f>
        <v/>
      </c>
      <c r="ED2" s="20" t="s">
        <v>25</v>
      </c>
      <c r="EE2" s="20" t="s">
        <v>26</v>
      </c>
      <c r="EF2" s="20" t="s">
        <v>27</v>
      </c>
    </row>
    <row r="3" spans="1:136" ht="47.25" x14ac:dyDescent="0.25">
      <c r="A3" s="2">
        <v>1</v>
      </c>
      <c r="B3" s="3" t="str">
        <f t="shared" ref="B3:C32" ca="1" si="0">IFERROR(INDEX(Data_Siswa,ROW(B1),COLUMN(A3)),"")</f>
        <v>AHMAD FARIZI</v>
      </c>
      <c r="C3" s="3" t="str">
        <f t="shared" ca="1" si="0"/>
        <v>0087736464</v>
      </c>
      <c r="D3" s="4" t="s">
        <v>181</v>
      </c>
      <c r="E3" s="5">
        <v>80</v>
      </c>
      <c r="F3" s="5"/>
      <c r="G3" s="5"/>
      <c r="H3" s="5"/>
      <c r="I3" s="5"/>
      <c r="J3" s="4" t="s">
        <v>182</v>
      </c>
      <c r="K3" s="5">
        <v>80</v>
      </c>
      <c r="L3" s="5"/>
      <c r="M3" s="5"/>
      <c r="N3" s="5"/>
      <c r="O3" s="5"/>
      <c r="P3" s="4" t="s">
        <v>183</v>
      </c>
      <c r="Q3" s="5">
        <v>80</v>
      </c>
      <c r="R3" s="5"/>
      <c r="S3" s="5"/>
      <c r="T3" s="5"/>
      <c r="U3" s="5"/>
      <c r="V3" s="4" t="s">
        <v>184</v>
      </c>
      <c r="W3" s="5">
        <v>80</v>
      </c>
      <c r="X3" s="5"/>
      <c r="Y3" s="5"/>
      <c r="Z3" s="5"/>
      <c r="AA3" s="5"/>
      <c r="AB3" s="4" t="s">
        <v>185</v>
      </c>
      <c r="AC3" s="5"/>
      <c r="AD3" s="5"/>
      <c r="AE3" s="5"/>
      <c r="AF3" s="5"/>
      <c r="AG3" s="5">
        <v>80</v>
      </c>
      <c r="AH3" s="4" t="s">
        <v>186</v>
      </c>
      <c r="AI3" s="5"/>
      <c r="AJ3" s="5"/>
      <c r="AK3" s="5"/>
      <c r="AL3" s="5"/>
      <c r="AM3" s="5">
        <v>80</v>
      </c>
      <c r="AN3" s="6" t="s">
        <v>187</v>
      </c>
      <c r="AO3" s="5"/>
      <c r="AP3" s="5"/>
      <c r="AQ3" s="5"/>
      <c r="AR3" s="5"/>
      <c r="AS3" s="5">
        <v>80</v>
      </c>
      <c r="AT3" s="4" t="s">
        <v>188</v>
      </c>
      <c r="AU3" s="5"/>
      <c r="AV3" s="5"/>
      <c r="AW3" s="5"/>
      <c r="AX3" s="5"/>
      <c r="AY3" s="5">
        <v>80</v>
      </c>
      <c r="AZ3" s="4"/>
      <c r="BA3" s="5"/>
      <c r="BB3" s="5"/>
      <c r="BC3" s="5"/>
      <c r="BD3" s="5"/>
      <c r="BE3" s="5"/>
      <c r="BF3" s="4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6">
        <f>IFERROR(MAX(CQ3:CR3),"")</f>
        <v>80</v>
      </c>
      <c r="CQ3" s="10">
        <f>IFERROR(AVERAGEIF($D$2:$CO$2,CQ$2,$D3:$CO3),"")</f>
        <v>80</v>
      </c>
      <c r="CR3" s="10" t="str">
        <f t="shared" ref="CR3:CU18" si="1">IFERROR(AVERAGEIF($D$2:$CO$2,CR$2,$D3:$CO3),"")</f>
        <v/>
      </c>
      <c r="CS3" s="10" t="str">
        <f t="shared" si="1"/>
        <v/>
      </c>
      <c r="CT3" s="10" t="str">
        <f t="shared" si="1"/>
        <v/>
      </c>
      <c r="CU3" s="10">
        <f t="shared" si="1"/>
        <v>80</v>
      </c>
      <c r="CV3" s="21">
        <f>IF(COUNT(E3:F3),MAX(E3:F3),"")</f>
        <v>80</v>
      </c>
      <c r="CW3" s="21">
        <f>IF(COUNT(K3:L3),MAX(K3:L3),"")</f>
        <v>80</v>
      </c>
      <c r="CX3" s="22">
        <f>IF(COUNT(Q3:R3),MAX(Q3:R3),"")</f>
        <v>80</v>
      </c>
      <c r="CY3" s="22">
        <f>IF(COUNT(W3:X3),MAX(W3:X3),"")</f>
        <v>80</v>
      </c>
      <c r="CZ3" s="22" t="str">
        <f>IF(COUNT(AC3:AD3),MAX(AC3:AD3),"")</f>
        <v/>
      </c>
      <c r="DA3" s="23" t="str">
        <f>IF(COUNT(AI3:AJ3),MAX(AI3:AJ3),"")</f>
        <v/>
      </c>
      <c r="DB3" s="23" t="str">
        <f>IF(COUNT(AO3:AP3),MAX(AO3:AP3),"")</f>
        <v/>
      </c>
      <c r="DC3" s="23" t="str">
        <f>IF(COUNT(AU3:AV3),MAX(AU3:AV3),"")</f>
        <v/>
      </c>
      <c r="DD3" s="23" t="str">
        <f>IF(COUNT(BA3:BB3),MAX(BA3:BB3),"")</f>
        <v/>
      </c>
      <c r="DE3" s="23" t="str">
        <f>IF(COUNT(BG3:BH3),MAX(BG3:BH3),"")</f>
        <v/>
      </c>
      <c r="DF3" s="23" t="str">
        <f>IF(COUNT(BM3:BN3),MAX(BM3:BN3),"")</f>
        <v/>
      </c>
      <c r="DG3" s="23" t="str">
        <f>IF(COUNT(BS3:BT3),MAX(BS3:BT3),"")</f>
        <v/>
      </c>
      <c r="DH3" s="23" t="str">
        <f>IF(COUNT(BY3:BZ3),MAX(BY3:BZ3),"")</f>
        <v/>
      </c>
      <c r="DI3" s="23" t="str">
        <f>IF(COUNT(CE3:CF3),MAX(CE3:CF3),"")</f>
        <v/>
      </c>
      <c r="DJ3" s="23" t="str">
        <f>IF(COUNT(CK3:CL3),MAX(CK3:CL3),"")</f>
        <v/>
      </c>
      <c r="DK3" s="23" t="str">
        <f>IFERROR(INDEX($CV$2:$DJ$2,,MATCH(MAX($CV3:$DJ3),$CV3:$DJ3,0)),"")</f>
        <v>Menggali isi teks pidato yang didengar dan dibaca.</v>
      </c>
      <c r="DL3" s="23" t="str">
        <f>IFERROR(INDEX($CV$2:$DJ$2,,MATCH(MIN($CV3:$DJ3),$CV3:$DJ3,0)),"")</f>
        <v>Menggali isi teks pidato yang didengar dan dibaca.</v>
      </c>
      <c r="DM3" s="31" t="str">
        <f>IF(DK3="","",LOOKUP(MAX($CV3:$DJ3),KKM!$C$11:$C$14,KKM!$E$11:$E$14)&amp;" "&amp;BID!DK3&amp;"; "&amp;LOOKUP(MIN(BID!CV3:DJ3),KKM!$C$11:$C$14,KKM!$E$11:$E$14)&amp;" "&amp;BID!DL3)</f>
        <v>Memiliki kemampuan yang baik dalam  Menggali isi teks pidato yang didengar dan dibaca.; Memiliki kemampuan yang baik dalam  Menggali isi teks pidato yang didengar dan dibaca.</v>
      </c>
      <c r="DO3" s="9" t="str">
        <f>IF(COUNT(G3:I3),AVERAGE(G3:I3),"")</f>
        <v/>
      </c>
      <c r="DP3" s="9" t="str">
        <f>IF(DP$2="","",AVERAGE(M3:O3))</f>
        <v/>
      </c>
      <c r="DQ3" s="9" t="str">
        <f>IF(DQ$2="","",AVERAGE(S3:U3))</f>
        <v/>
      </c>
      <c r="DR3" s="9" t="str">
        <f>IF(DR$2="","",AVERAGE(Y3:AA3))</f>
        <v/>
      </c>
      <c r="DS3" s="9">
        <f>IF(DS$2="","",AVERAGE(AE3:AG3))</f>
        <v>80</v>
      </c>
      <c r="DT3" s="9">
        <f>IF(DT$2="","",IFERROR(AVERAGE(AK3:AM3),""))</f>
        <v>80</v>
      </c>
      <c r="DU3" s="9">
        <f>IF(DU$2="","",IFERROR(AVERAGE(AQ3:AS3),""))</f>
        <v>80</v>
      </c>
      <c r="DV3" s="9">
        <f>IF(DV$2="","",IFERROR(AVERAGE(AW3:AY3),""))</f>
        <v>80</v>
      </c>
      <c r="DW3" s="9" t="str">
        <f>IFERROR(AVERAGE(BC3:BE3),"")</f>
        <v/>
      </c>
      <c r="DX3" s="9" t="str">
        <f>IFERROR(AVERAGE(BI3:BK3),"")</f>
        <v/>
      </c>
      <c r="DY3" s="9" t="str">
        <f>IFERROR(AVERAGE(BO3:BQ3),"")</f>
        <v/>
      </c>
      <c r="DZ3" s="9" t="str">
        <f>IFERROR(AVERAGE(BU3:BW3),"")</f>
        <v/>
      </c>
      <c r="EA3" s="9" t="str">
        <f>IFERROR(AVERAGE(CA3:CC3),"")</f>
        <v/>
      </c>
      <c r="EB3" s="9" t="str">
        <f>IFERROR(AVERAGE(CG3:CI3),"")</f>
        <v/>
      </c>
      <c r="EC3" s="9" t="str">
        <f>IFERROR(AVERAGE(CM3:CO3),"")</f>
        <v/>
      </c>
      <c r="ED3" s="9" t="str">
        <f>IFERROR(INDEX($DO$2:$EC$2,,MATCH(MAX($DO3:$EC3),$DO3:$EC3,0)),"")</f>
        <v>Menyampaikan pidato hasil karya pribadi dengan menggunakan kosakata baku dan kalimat efektif sebagai bentuk ungkapan diri</v>
      </c>
      <c r="EE3" s="9" t="str">
        <f>IFERROR(INDEX($DO$2:$EC$2,,MATCH(MIN($DO3:$EC3),$DO3:$EC3,0)),"")</f>
        <v>Menyampaikan pidato hasil karya pribadi dengan menggunakan kosakata baku dan kalimat efektif sebagai bentuk ungkapan diri</v>
      </c>
      <c r="EF3" s="31" t="str">
        <f>IFERROR(LOOKUP(MAX($DO3:$EC3),KKM!$C$11:$C$14,KKM!$F$11:$F$14),"")&amp;BID!ED3&amp;"; "&amp;IFERROR(LOOKUP(MIN($DO3:$EC3),KKM!$C$11:$C$14,KKM!$F$11:$F$14),"")&amp;BID!EE3</f>
        <v>Terampil dalam Menyampaikan pidato hasil karya pribadi dengan menggunakan kosakata baku dan kalimat efektif sebagai bentuk ungkapan diri; Terampil dalam Menyampaikan pidato hasil karya pribadi dengan menggunakan kosakata baku dan kalimat efektif sebagai bentuk ungkapan diri</v>
      </c>
    </row>
    <row r="4" spans="1:136" ht="47.25" x14ac:dyDescent="0.25">
      <c r="A4" s="2">
        <v>2</v>
      </c>
      <c r="B4" s="3" t="str">
        <f t="shared" ca="1" si="0"/>
        <v>ALI BIKRIH</v>
      </c>
      <c r="C4" s="3" t="str">
        <f t="shared" ca="1" si="0"/>
        <v>0096718446</v>
      </c>
      <c r="D4" s="4" t="s">
        <v>181</v>
      </c>
      <c r="E4" s="5">
        <v>80</v>
      </c>
      <c r="F4" s="5"/>
      <c r="G4" s="5"/>
      <c r="H4" s="5"/>
      <c r="I4" s="5"/>
      <c r="J4" s="4" t="s">
        <v>182</v>
      </c>
      <c r="K4" s="5">
        <v>80</v>
      </c>
      <c r="L4" s="5"/>
      <c r="M4" s="5"/>
      <c r="N4" s="5"/>
      <c r="O4" s="5"/>
      <c r="P4" s="4" t="s">
        <v>183</v>
      </c>
      <c r="Q4" s="5">
        <v>80</v>
      </c>
      <c r="R4" s="5"/>
      <c r="S4" s="5"/>
      <c r="T4" s="5"/>
      <c r="U4" s="5"/>
      <c r="V4" s="4" t="s">
        <v>184</v>
      </c>
      <c r="W4" s="5">
        <v>80</v>
      </c>
      <c r="X4" s="5"/>
      <c r="Y4" s="5"/>
      <c r="Z4" s="5"/>
      <c r="AA4" s="5"/>
      <c r="AB4" s="4" t="s">
        <v>185</v>
      </c>
      <c r="AC4" s="5"/>
      <c r="AD4" s="5"/>
      <c r="AE4" s="5"/>
      <c r="AF4" s="5"/>
      <c r="AG4" s="5">
        <v>80</v>
      </c>
      <c r="AH4" s="4" t="s">
        <v>186</v>
      </c>
      <c r="AI4" s="5"/>
      <c r="AJ4" s="5"/>
      <c r="AK4" s="5"/>
      <c r="AL4" s="5"/>
      <c r="AM4" s="5">
        <v>80</v>
      </c>
      <c r="AN4" s="6" t="s">
        <v>187</v>
      </c>
      <c r="AO4" s="5"/>
      <c r="AP4" s="5"/>
      <c r="AQ4" s="5"/>
      <c r="AR4" s="5"/>
      <c r="AS4" s="5">
        <v>80</v>
      </c>
      <c r="AT4" s="4" t="s">
        <v>188</v>
      </c>
      <c r="AU4" s="5"/>
      <c r="AV4" s="5"/>
      <c r="AW4" s="5"/>
      <c r="AX4" s="5"/>
      <c r="AY4" s="5">
        <v>80</v>
      </c>
      <c r="AZ4" s="4"/>
      <c r="BA4" s="5"/>
      <c r="BB4" s="5"/>
      <c r="BC4" s="5"/>
      <c r="BD4" s="5"/>
      <c r="BE4" s="5"/>
      <c r="BF4" s="4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6">
        <f t="shared" ref="CP4:CP32" si="2">IFERROR(MAX(CQ4:CR4),"")</f>
        <v>80</v>
      </c>
      <c r="CQ4" s="10">
        <f t="shared" ref="CQ4:CU26" si="3">IFERROR(AVERAGEIF($D$2:$CO$2,CQ$2,$D4:$CO4),"")</f>
        <v>80</v>
      </c>
      <c r="CR4" s="10" t="str">
        <f t="shared" si="1"/>
        <v/>
      </c>
      <c r="CS4" s="10" t="str">
        <f t="shared" si="1"/>
        <v/>
      </c>
      <c r="CT4" s="10" t="str">
        <f t="shared" si="1"/>
        <v/>
      </c>
      <c r="CU4" s="10">
        <f t="shared" si="1"/>
        <v>80</v>
      </c>
      <c r="CV4" s="21">
        <f t="shared" ref="CV4:CV32" si="4">IF(COUNT(E4:F4),MAX(E4:F4),"")</f>
        <v>80</v>
      </c>
      <c r="CW4" s="21">
        <f t="shared" ref="CW4:CW32" si="5">IF(COUNT(K4:L4),MAX(K4:L4),"")</f>
        <v>80</v>
      </c>
      <c r="CX4" s="22">
        <f t="shared" ref="CX4:CX32" si="6">IF(COUNT(Q4:R4),MAX(Q4:R4),"")</f>
        <v>80</v>
      </c>
      <c r="CY4" s="22">
        <f t="shared" ref="CY4:CY32" si="7">IF(COUNT(W4:X4),MAX(W4:X4),"")</f>
        <v>80</v>
      </c>
      <c r="CZ4" s="22" t="str">
        <f t="shared" ref="CZ4:CZ32" si="8">IF(COUNT(AC4:AD4),MAX(AC4:AD4),"")</f>
        <v/>
      </c>
      <c r="DA4" s="23" t="str">
        <f t="shared" ref="DA4:DA32" si="9">IF(COUNT(AI4:AJ4),MAX(AI4:AJ4),"")</f>
        <v/>
      </c>
      <c r="DB4" s="23" t="str">
        <f t="shared" ref="DB4:DB32" si="10">IF(COUNT(AO4:AP4),MAX(AO4:AP4),"")</f>
        <v/>
      </c>
      <c r="DC4" s="23" t="str">
        <f t="shared" ref="DC4:DC32" si="11">IF(COUNT(AU4:AV4),MAX(AU4:AV4),"")</f>
        <v/>
      </c>
      <c r="DD4" s="23" t="str">
        <f t="shared" ref="DD4:DD32" si="12">IF(COUNT(BA4:BB4),MAX(BA4:BB4),"")</f>
        <v/>
      </c>
      <c r="DE4" s="23" t="str">
        <f t="shared" ref="DE4:DE32" si="13">IF(COUNT(BG4:BH4),MAX(BG4:BH4),"")</f>
        <v/>
      </c>
      <c r="DF4" s="23" t="str">
        <f t="shared" ref="DF4:DF32" si="14">IF(COUNT(BM4:BN4),MAX(BM4:BN4),"")</f>
        <v/>
      </c>
      <c r="DG4" s="23" t="str">
        <f t="shared" ref="DG4:DG32" si="15">IF(COUNT(BS4:BT4),MAX(BS4:BT4),"")</f>
        <v/>
      </c>
      <c r="DH4" s="23" t="str">
        <f t="shared" ref="DH4:DH32" si="16">IF(COUNT(BY4:BZ4),MAX(BY4:BZ4),"")</f>
        <v/>
      </c>
      <c r="DI4" s="23" t="str">
        <f t="shared" ref="DI4:DI32" si="17">IF(COUNT(CE4:CF4),MAX(CE4:CF4),"")</f>
        <v/>
      </c>
      <c r="DJ4" s="23" t="str">
        <f t="shared" ref="DJ4:DJ32" si="18">IF(COUNT(CK4:CL4),MAX(CK4:CL4),"")</f>
        <v/>
      </c>
      <c r="DK4" s="23" t="str">
        <f t="shared" ref="DK4:DK32" si="19">IFERROR(INDEX($CV$2:$DJ$2,,MATCH(MAX($CV4:$DJ4),$CV4:$DJ4,0)),"")</f>
        <v>Menggali isi teks pidato yang didengar dan dibaca.</v>
      </c>
      <c r="DL4" s="23" t="str">
        <f t="shared" ref="DL4:DL32" si="20">IFERROR(INDEX($CV$2:$DJ$2,,MATCH(MIN($CV4:$DJ4),$CV4:$DJ4,0)),"")</f>
        <v>Menggali isi teks pidato yang didengar dan dibaca.</v>
      </c>
      <c r="DM4" s="31" t="str">
        <f>IF(DK4="","",LOOKUP(MAX($CV4:$DJ4),KKM!$C$11:$C$14,KKM!$E$11:$E$14)&amp;" "&amp;BID!DK4&amp;"; "&amp;LOOKUP(MIN(BID!CV4:DJ4),KKM!$C$11:$C$14,KKM!$E$11:$E$14)&amp;" "&amp;BID!DL4)</f>
        <v>Memiliki kemampuan yang baik dalam  Menggali isi teks pidato yang didengar dan dibaca.; Memiliki kemampuan yang baik dalam  Menggali isi teks pidato yang didengar dan dibaca.</v>
      </c>
      <c r="DO4" s="9" t="str">
        <f t="shared" ref="DO4:DO32" si="21">IF(COUNT(G4:I4),AVERAGE(G4:I4),"")</f>
        <v/>
      </c>
      <c r="DP4" s="9" t="str">
        <f t="shared" ref="DP4:DP32" si="22">IF(DP$2="","",AVERAGE(M4:O4))</f>
        <v/>
      </c>
      <c r="DQ4" s="9" t="str">
        <f t="shared" ref="DQ4:DQ32" si="23">IF(DQ$2="","",AVERAGE(S4:U4))</f>
        <v/>
      </c>
      <c r="DR4" s="9" t="str">
        <f t="shared" ref="DR4:DR32" si="24">IF(DR$2="","",AVERAGE(Y4:AA4))</f>
        <v/>
      </c>
      <c r="DS4" s="9">
        <f t="shared" ref="DS4:DS32" si="25">IF(DS$2="","",AVERAGE(AE4:AG4))</f>
        <v>80</v>
      </c>
      <c r="DT4" s="9">
        <f t="shared" ref="DT4:DT32" si="26">IF(DT$2="","",IFERROR(AVERAGE(AK4:AM4),""))</f>
        <v>80</v>
      </c>
      <c r="DU4" s="9">
        <f t="shared" ref="DU4:DU32" si="27">IF(DU$2="","",IFERROR(AVERAGE(AQ4:AS4),""))</f>
        <v>80</v>
      </c>
      <c r="DV4" s="9">
        <f t="shared" ref="DV4:DV32" si="28">IF(DV$2="","",IFERROR(AVERAGE(AW4:AY4),""))</f>
        <v>80</v>
      </c>
      <c r="DW4" s="9" t="str">
        <f t="shared" ref="DW4:DW32" si="29">IFERROR(AVERAGE(BC4:BE4),"")</f>
        <v/>
      </c>
      <c r="DX4" s="9" t="str">
        <f t="shared" ref="DX4:DX32" si="30">IFERROR(AVERAGE(BI4:BK4),"")</f>
        <v/>
      </c>
      <c r="DY4" s="9" t="str">
        <f t="shared" ref="DY4:DY32" si="31">IFERROR(AVERAGE(BO4:BQ4),"")</f>
        <v/>
      </c>
      <c r="DZ4" s="9" t="str">
        <f t="shared" ref="DZ4:DZ32" si="32">IFERROR(AVERAGE(BU4:BW4),"")</f>
        <v/>
      </c>
      <c r="EA4" s="9" t="str">
        <f t="shared" ref="EA4:EA32" si="33">IFERROR(AVERAGE(CA4:CC4),"")</f>
        <v/>
      </c>
      <c r="EB4" s="9" t="str">
        <f t="shared" ref="EB4:EB32" si="34">IFERROR(AVERAGE(CG4:CI4),"")</f>
        <v/>
      </c>
      <c r="EC4" s="9" t="str">
        <f t="shared" ref="EC4:EC32" si="35">IFERROR(AVERAGE(CM4:CO4),"")</f>
        <v/>
      </c>
      <c r="ED4" s="9" t="str">
        <f t="shared" ref="ED4:ED32" si="36">IFERROR(INDEX($DO$2:$EC$2,,MATCH(MAX($DO4:$EC4),$DO4:$EC4,0)),"")</f>
        <v>Menyampaikan pidato hasil karya pribadi dengan menggunakan kosakata baku dan kalimat efektif sebagai bentuk ungkapan diri</v>
      </c>
      <c r="EE4" s="9" t="str">
        <f t="shared" ref="EE4:EE32" si="37">IFERROR(INDEX($DO$2:$EC$2,,MATCH(MIN($DO4:$EC4),$DO4:$EC4,0)),"")</f>
        <v>Menyampaikan pidato hasil karya pribadi dengan menggunakan kosakata baku dan kalimat efektif sebagai bentuk ungkapan diri</v>
      </c>
      <c r="EF4" s="31" t="str">
        <f>IFERROR(LOOKUP(MAX($DO4:$EC4),KKM!$C$11:$C$14,KKM!$F$11:$F$14),"")&amp;BID!ED4&amp;"; "&amp;IFERROR(LOOKUP(MIN($DO4:$EC4),KKM!$C$11:$C$14,KKM!$F$11:$F$14),"")&amp;BID!EE4</f>
        <v>Terampil dalam Menyampaikan pidato hasil karya pribadi dengan menggunakan kosakata baku dan kalimat efektif sebagai bentuk ungkapan diri; Terampil dalam Menyampaikan pidato hasil karya pribadi dengan menggunakan kosakata baku dan kalimat efektif sebagai bentuk ungkapan diri</v>
      </c>
    </row>
    <row r="5" spans="1:136" ht="47.25" x14ac:dyDescent="0.25">
      <c r="A5" s="2">
        <v>3</v>
      </c>
      <c r="B5" s="3" t="str">
        <f t="shared" ca="1" si="0"/>
        <v>ANIES KALEELA</v>
      </c>
      <c r="C5" s="3" t="str">
        <f t="shared" ca="1" si="0"/>
        <v>0084872709</v>
      </c>
      <c r="D5" s="4" t="s">
        <v>181</v>
      </c>
      <c r="E5" s="5">
        <v>100</v>
      </c>
      <c r="F5" s="5"/>
      <c r="G5" s="5"/>
      <c r="H5" s="5"/>
      <c r="I5" s="5"/>
      <c r="J5" s="4" t="s">
        <v>182</v>
      </c>
      <c r="K5" s="5">
        <v>100</v>
      </c>
      <c r="L5" s="5"/>
      <c r="M5" s="5"/>
      <c r="N5" s="5"/>
      <c r="O5" s="5"/>
      <c r="P5" s="4" t="s">
        <v>183</v>
      </c>
      <c r="Q5" s="5">
        <v>80</v>
      </c>
      <c r="R5" s="5"/>
      <c r="S5" s="5"/>
      <c r="T5" s="5"/>
      <c r="U5" s="5"/>
      <c r="V5" s="4" t="s">
        <v>184</v>
      </c>
      <c r="W5" s="5">
        <v>80</v>
      </c>
      <c r="X5" s="5"/>
      <c r="Y5" s="5"/>
      <c r="Z5" s="5"/>
      <c r="AA5" s="5"/>
      <c r="AB5" s="4" t="s">
        <v>185</v>
      </c>
      <c r="AC5" s="5"/>
      <c r="AD5" s="5"/>
      <c r="AE5" s="5"/>
      <c r="AF5" s="5"/>
      <c r="AG5" s="5">
        <v>80</v>
      </c>
      <c r="AH5" s="4" t="s">
        <v>186</v>
      </c>
      <c r="AI5" s="5"/>
      <c r="AJ5" s="5"/>
      <c r="AK5" s="5"/>
      <c r="AL5" s="5"/>
      <c r="AM5" s="5">
        <v>80</v>
      </c>
      <c r="AN5" s="6" t="s">
        <v>187</v>
      </c>
      <c r="AO5" s="5"/>
      <c r="AP5" s="5"/>
      <c r="AQ5" s="5"/>
      <c r="AR5" s="5"/>
      <c r="AS5" s="5">
        <v>80</v>
      </c>
      <c r="AT5" s="4" t="s">
        <v>188</v>
      </c>
      <c r="AU5" s="5"/>
      <c r="AV5" s="5"/>
      <c r="AW5" s="5"/>
      <c r="AX5" s="5"/>
      <c r="AY5" s="5">
        <v>80</v>
      </c>
      <c r="AZ5" s="4"/>
      <c r="BA5" s="5"/>
      <c r="BB5" s="5"/>
      <c r="BC5" s="5"/>
      <c r="BD5" s="5"/>
      <c r="BE5" s="5"/>
      <c r="BF5" s="4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6">
        <f t="shared" si="2"/>
        <v>90</v>
      </c>
      <c r="CQ5" s="10">
        <f t="shared" si="3"/>
        <v>90</v>
      </c>
      <c r="CR5" s="10" t="str">
        <f t="shared" si="1"/>
        <v/>
      </c>
      <c r="CS5" s="10" t="str">
        <f t="shared" si="1"/>
        <v/>
      </c>
      <c r="CT5" s="10" t="str">
        <f t="shared" si="1"/>
        <v/>
      </c>
      <c r="CU5" s="10">
        <f t="shared" si="1"/>
        <v>80</v>
      </c>
      <c r="CV5" s="21">
        <f t="shared" si="4"/>
        <v>100</v>
      </c>
      <c r="CW5" s="21">
        <f t="shared" si="5"/>
        <v>100</v>
      </c>
      <c r="CX5" s="22">
        <f t="shared" si="6"/>
        <v>80</v>
      </c>
      <c r="CY5" s="22">
        <f t="shared" si="7"/>
        <v>80</v>
      </c>
      <c r="CZ5" s="22" t="str">
        <f t="shared" si="8"/>
        <v/>
      </c>
      <c r="DA5" s="23" t="str">
        <f t="shared" si="9"/>
        <v/>
      </c>
      <c r="DB5" s="23" t="str">
        <f t="shared" si="10"/>
        <v/>
      </c>
      <c r="DC5" s="23" t="str">
        <f t="shared" si="11"/>
        <v/>
      </c>
      <c r="DD5" s="23" t="str">
        <f t="shared" si="12"/>
        <v/>
      </c>
      <c r="DE5" s="23" t="str">
        <f t="shared" si="13"/>
        <v/>
      </c>
      <c r="DF5" s="23" t="str">
        <f t="shared" si="14"/>
        <v/>
      </c>
      <c r="DG5" s="23" t="str">
        <f t="shared" si="15"/>
        <v/>
      </c>
      <c r="DH5" s="23" t="str">
        <f t="shared" si="16"/>
        <v/>
      </c>
      <c r="DI5" s="23" t="str">
        <f t="shared" si="17"/>
        <v/>
      </c>
      <c r="DJ5" s="23" t="str">
        <f t="shared" si="18"/>
        <v/>
      </c>
      <c r="DK5" s="23" t="str">
        <f t="shared" si="19"/>
        <v>Menggali isi teks pidato yang didengar dan dibaca.</v>
      </c>
      <c r="DL5" s="23" t="str">
        <f t="shared" si="20"/>
        <v xml:space="preserve">Menelusuri tuturan dan tindakan tokoh serta penceritaan penulis dalam teks fiksi. </v>
      </c>
      <c r="DM5" s="31" t="str">
        <f>IF(DK5="","",LOOKUP(MAX($CV5:$DJ5),KKM!$C$11:$C$14,KKM!$E$11:$E$14)&amp;" "&amp;BID!DK5&amp;"; "&amp;LOOKUP(MIN(BID!CV5:DJ5),KKM!$C$11:$C$14,KKM!$E$11:$E$14)&amp;" "&amp;BID!DL5)</f>
        <v xml:space="preserve">Memiliki kemampuan yang sangat baik dalam  Menggali isi teks pidato yang didengar dan dibaca.; Memiliki kemampuan yang baik dalam  Menelusuri tuturan dan tindakan tokoh serta penceritaan penulis dalam teks fiksi. </v>
      </c>
      <c r="DO5" s="9" t="str">
        <f t="shared" si="21"/>
        <v/>
      </c>
      <c r="DP5" s="9" t="str">
        <f t="shared" si="22"/>
        <v/>
      </c>
      <c r="DQ5" s="9" t="str">
        <f t="shared" si="23"/>
        <v/>
      </c>
      <c r="DR5" s="9" t="str">
        <f t="shared" si="24"/>
        <v/>
      </c>
      <c r="DS5" s="9">
        <f t="shared" si="25"/>
        <v>80</v>
      </c>
      <c r="DT5" s="9">
        <f t="shared" si="26"/>
        <v>80</v>
      </c>
      <c r="DU5" s="9">
        <f t="shared" si="27"/>
        <v>80</v>
      </c>
      <c r="DV5" s="9">
        <f t="shared" si="28"/>
        <v>80</v>
      </c>
      <c r="DW5" s="9" t="str">
        <f t="shared" si="29"/>
        <v/>
      </c>
      <c r="DX5" s="9" t="str">
        <f t="shared" si="30"/>
        <v/>
      </c>
      <c r="DY5" s="9" t="str">
        <f t="shared" si="31"/>
        <v/>
      </c>
      <c r="DZ5" s="9" t="str">
        <f t="shared" si="32"/>
        <v/>
      </c>
      <c r="EA5" s="9" t="str">
        <f t="shared" si="33"/>
        <v/>
      </c>
      <c r="EB5" s="9" t="str">
        <f t="shared" si="34"/>
        <v/>
      </c>
      <c r="EC5" s="9" t="str">
        <f t="shared" si="35"/>
        <v/>
      </c>
      <c r="ED5" s="9" t="str">
        <f t="shared" si="36"/>
        <v>Menyampaikan pidato hasil karya pribadi dengan menggunakan kosakata baku dan kalimat efektif sebagai bentuk ungkapan diri</v>
      </c>
      <c r="EE5" s="9" t="str">
        <f t="shared" si="37"/>
        <v>Menyampaikan pidato hasil karya pribadi dengan menggunakan kosakata baku dan kalimat efektif sebagai bentuk ungkapan diri</v>
      </c>
      <c r="EF5" s="31" t="str">
        <f>IFERROR(LOOKUP(MAX($DO5:$EC5),KKM!$C$11:$C$14,KKM!$F$11:$F$14),"")&amp;BID!ED5&amp;"; "&amp;IFERROR(LOOKUP(MIN($DO5:$EC5),KKM!$C$11:$C$14,KKM!$F$11:$F$14),"")&amp;BID!EE5</f>
        <v>Terampil dalam Menyampaikan pidato hasil karya pribadi dengan menggunakan kosakata baku dan kalimat efektif sebagai bentuk ungkapan diri; Terampil dalam Menyampaikan pidato hasil karya pribadi dengan menggunakan kosakata baku dan kalimat efektif sebagai bentuk ungkapan diri</v>
      </c>
    </row>
    <row r="6" spans="1:136" ht="47.25" x14ac:dyDescent="0.25">
      <c r="A6" s="2">
        <v>4</v>
      </c>
      <c r="B6" s="3" t="str">
        <f t="shared" ca="1" si="0"/>
        <v>DEDI</v>
      </c>
      <c r="C6" s="3" t="str">
        <f t="shared" ca="1" si="0"/>
        <v>0077915208</v>
      </c>
      <c r="D6" s="4" t="s">
        <v>181</v>
      </c>
      <c r="E6" s="5">
        <v>80</v>
      </c>
      <c r="F6" s="5"/>
      <c r="G6" s="5"/>
      <c r="H6" s="5"/>
      <c r="I6" s="5"/>
      <c r="J6" s="4" t="s">
        <v>182</v>
      </c>
      <c r="K6" s="5">
        <v>80</v>
      </c>
      <c r="L6" s="5"/>
      <c r="M6" s="5"/>
      <c r="N6" s="5"/>
      <c r="O6" s="5"/>
      <c r="P6" s="4" t="s">
        <v>183</v>
      </c>
      <c r="Q6" s="5">
        <v>80</v>
      </c>
      <c r="R6" s="5"/>
      <c r="S6" s="5"/>
      <c r="T6" s="5"/>
      <c r="U6" s="5"/>
      <c r="V6" s="4" t="s">
        <v>184</v>
      </c>
      <c r="W6" s="5">
        <v>80</v>
      </c>
      <c r="X6" s="5"/>
      <c r="Y6" s="5"/>
      <c r="Z6" s="5"/>
      <c r="AA6" s="5"/>
      <c r="AB6" s="4" t="s">
        <v>185</v>
      </c>
      <c r="AC6" s="5"/>
      <c r="AD6" s="5"/>
      <c r="AE6" s="5"/>
      <c r="AF6" s="5"/>
      <c r="AG6" s="5">
        <v>80</v>
      </c>
      <c r="AH6" s="4" t="s">
        <v>186</v>
      </c>
      <c r="AI6" s="5"/>
      <c r="AJ6" s="5"/>
      <c r="AK6" s="5"/>
      <c r="AL6" s="5"/>
      <c r="AM6" s="5">
        <v>80</v>
      </c>
      <c r="AN6" s="6" t="s">
        <v>187</v>
      </c>
      <c r="AO6" s="5"/>
      <c r="AP6" s="5"/>
      <c r="AQ6" s="5"/>
      <c r="AR6" s="5"/>
      <c r="AS6" s="5">
        <v>80</v>
      </c>
      <c r="AT6" s="4" t="s">
        <v>188</v>
      </c>
      <c r="AU6" s="5"/>
      <c r="AV6" s="5"/>
      <c r="AW6" s="5"/>
      <c r="AX6" s="5"/>
      <c r="AY6" s="5">
        <v>80</v>
      </c>
      <c r="AZ6" s="4"/>
      <c r="BA6" s="5"/>
      <c r="BB6" s="5"/>
      <c r="BC6" s="5"/>
      <c r="BD6" s="5"/>
      <c r="BE6" s="5"/>
      <c r="BF6" s="4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6">
        <f t="shared" si="2"/>
        <v>80</v>
      </c>
      <c r="CQ6" s="10">
        <f t="shared" si="3"/>
        <v>80</v>
      </c>
      <c r="CR6" s="10" t="str">
        <f t="shared" si="1"/>
        <v/>
      </c>
      <c r="CS6" s="10" t="str">
        <f t="shared" si="1"/>
        <v/>
      </c>
      <c r="CT6" s="10" t="str">
        <f t="shared" si="1"/>
        <v/>
      </c>
      <c r="CU6" s="10">
        <f t="shared" si="1"/>
        <v>80</v>
      </c>
      <c r="CV6" s="21">
        <f t="shared" si="4"/>
        <v>80</v>
      </c>
      <c r="CW6" s="21">
        <f t="shared" si="5"/>
        <v>80</v>
      </c>
      <c r="CX6" s="22">
        <f t="shared" si="6"/>
        <v>80</v>
      </c>
      <c r="CY6" s="22">
        <f t="shared" si="7"/>
        <v>80</v>
      </c>
      <c r="CZ6" s="22" t="str">
        <f t="shared" si="8"/>
        <v/>
      </c>
      <c r="DA6" s="23" t="str">
        <f t="shared" si="9"/>
        <v/>
      </c>
      <c r="DB6" s="23" t="str">
        <f t="shared" si="10"/>
        <v/>
      </c>
      <c r="DC6" s="23" t="str">
        <f t="shared" si="11"/>
        <v/>
      </c>
      <c r="DD6" s="23" t="str">
        <f t="shared" si="12"/>
        <v/>
      </c>
      <c r="DE6" s="23" t="str">
        <f t="shared" si="13"/>
        <v/>
      </c>
      <c r="DF6" s="23" t="str">
        <f t="shared" si="14"/>
        <v/>
      </c>
      <c r="DG6" s="23" t="str">
        <f t="shared" si="15"/>
        <v/>
      </c>
      <c r="DH6" s="23" t="str">
        <f t="shared" si="16"/>
        <v/>
      </c>
      <c r="DI6" s="23" t="str">
        <f t="shared" si="17"/>
        <v/>
      </c>
      <c r="DJ6" s="23" t="str">
        <f t="shared" si="18"/>
        <v/>
      </c>
      <c r="DK6" s="23" t="str">
        <f t="shared" si="19"/>
        <v>Menggali isi teks pidato yang didengar dan dibaca.</v>
      </c>
      <c r="DL6" s="23" t="str">
        <f t="shared" si="20"/>
        <v>Menggali isi teks pidato yang didengar dan dibaca.</v>
      </c>
      <c r="DM6" s="31" t="str">
        <f>IF(DK6="","",LOOKUP(MAX($CV6:$DJ6),KKM!$C$11:$C$14,KKM!$E$11:$E$14)&amp;" "&amp;BID!DK6&amp;"; "&amp;LOOKUP(MIN(BID!CV6:DJ6),KKM!$C$11:$C$14,KKM!$E$11:$E$14)&amp;" "&amp;BID!DL6)</f>
        <v>Memiliki kemampuan yang baik dalam  Menggali isi teks pidato yang didengar dan dibaca.; Memiliki kemampuan yang baik dalam  Menggali isi teks pidato yang didengar dan dibaca.</v>
      </c>
      <c r="DO6" s="9" t="str">
        <f t="shared" si="21"/>
        <v/>
      </c>
      <c r="DP6" s="9" t="str">
        <f t="shared" si="22"/>
        <v/>
      </c>
      <c r="DQ6" s="9" t="str">
        <f t="shared" si="23"/>
        <v/>
      </c>
      <c r="DR6" s="9" t="str">
        <f t="shared" si="24"/>
        <v/>
      </c>
      <c r="DS6" s="9">
        <f t="shared" si="25"/>
        <v>80</v>
      </c>
      <c r="DT6" s="9">
        <f t="shared" si="26"/>
        <v>80</v>
      </c>
      <c r="DU6" s="9">
        <f t="shared" si="27"/>
        <v>80</v>
      </c>
      <c r="DV6" s="9">
        <f t="shared" si="28"/>
        <v>80</v>
      </c>
      <c r="DW6" s="9" t="str">
        <f t="shared" si="29"/>
        <v/>
      </c>
      <c r="DX6" s="9" t="str">
        <f t="shared" si="30"/>
        <v/>
      </c>
      <c r="DY6" s="9" t="str">
        <f t="shared" si="31"/>
        <v/>
      </c>
      <c r="DZ6" s="9" t="str">
        <f t="shared" si="32"/>
        <v/>
      </c>
      <c r="EA6" s="9" t="str">
        <f t="shared" si="33"/>
        <v/>
      </c>
      <c r="EB6" s="9" t="str">
        <f t="shared" si="34"/>
        <v/>
      </c>
      <c r="EC6" s="9" t="str">
        <f t="shared" si="35"/>
        <v/>
      </c>
      <c r="ED6" s="9" t="str">
        <f t="shared" si="36"/>
        <v>Menyampaikan pidato hasil karya pribadi dengan menggunakan kosakata baku dan kalimat efektif sebagai bentuk ungkapan diri</v>
      </c>
      <c r="EE6" s="9" t="str">
        <f t="shared" si="37"/>
        <v>Menyampaikan pidato hasil karya pribadi dengan menggunakan kosakata baku dan kalimat efektif sebagai bentuk ungkapan diri</v>
      </c>
      <c r="EF6" s="31" t="str">
        <f>IFERROR(LOOKUP(MAX($DO6:$EC6),KKM!$C$11:$C$14,KKM!$F$11:$F$14),"")&amp;BID!ED6&amp;"; "&amp;IFERROR(LOOKUP(MIN($DO6:$EC6),KKM!$C$11:$C$14,KKM!$F$11:$F$14),"")&amp;BID!EE6</f>
        <v>Terampil dalam Menyampaikan pidato hasil karya pribadi dengan menggunakan kosakata baku dan kalimat efektif sebagai bentuk ungkapan diri; Terampil dalam Menyampaikan pidato hasil karya pribadi dengan menggunakan kosakata baku dan kalimat efektif sebagai bentuk ungkapan diri</v>
      </c>
    </row>
    <row r="7" spans="1:136" ht="47.25" x14ac:dyDescent="0.25">
      <c r="A7" s="2">
        <v>5</v>
      </c>
      <c r="B7" s="3" t="str">
        <f t="shared" ca="1" si="0"/>
        <v>DESWITA MAHARANI</v>
      </c>
      <c r="C7" s="3" t="str">
        <f t="shared" ca="1" si="0"/>
        <v>0093819661</v>
      </c>
      <c r="D7" s="4" t="s">
        <v>181</v>
      </c>
      <c r="E7" s="5">
        <v>90</v>
      </c>
      <c r="F7" s="5"/>
      <c r="G7" s="5"/>
      <c r="H7" s="5"/>
      <c r="I7" s="5"/>
      <c r="J7" s="4" t="s">
        <v>182</v>
      </c>
      <c r="K7" s="5">
        <v>80</v>
      </c>
      <c r="L7" s="5"/>
      <c r="M7" s="5"/>
      <c r="N7" s="5"/>
      <c r="O7" s="5"/>
      <c r="P7" s="4" t="s">
        <v>183</v>
      </c>
      <c r="Q7" s="5">
        <v>80</v>
      </c>
      <c r="R7" s="5"/>
      <c r="S7" s="5"/>
      <c r="T7" s="5"/>
      <c r="U7" s="5"/>
      <c r="V7" s="4" t="s">
        <v>184</v>
      </c>
      <c r="W7" s="5">
        <v>80</v>
      </c>
      <c r="X7" s="5"/>
      <c r="Y7" s="5"/>
      <c r="Z7" s="5"/>
      <c r="AA7" s="5"/>
      <c r="AB7" s="4" t="s">
        <v>185</v>
      </c>
      <c r="AC7" s="5"/>
      <c r="AD7" s="5"/>
      <c r="AE7" s="5"/>
      <c r="AF7" s="5"/>
      <c r="AG7" s="5">
        <v>80</v>
      </c>
      <c r="AH7" s="4" t="s">
        <v>186</v>
      </c>
      <c r="AI7" s="5"/>
      <c r="AJ7" s="5"/>
      <c r="AK7" s="5"/>
      <c r="AL7" s="5"/>
      <c r="AM7" s="5">
        <v>80</v>
      </c>
      <c r="AN7" s="6" t="s">
        <v>187</v>
      </c>
      <c r="AO7" s="5"/>
      <c r="AP7" s="5"/>
      <c r="AQ7" s="5"/>
      <c r="AR7" s="5"/>
      <c r="AS7" s="5">
        <v>80</v>
      </c>
      <c r="AT7" s="4" t="s">
        <v>188</v>
      </c>
      <c r="AU7" s="5"/>
      <c r="AV7" s="5"/>
      <c r="AW7" s="5"/>
      <c r="AX7" s="5"/>
      <c r="AY7" s="5">
        <v>80</v>
      </c>
      <c r="AZ7" s="4"/>
      <c r="BA7" s="5"/>
      <c r="BB7" s="5"/>
      <c r="BC7" s="5"/>
      <c r="BD7" s="5"/>
      <c r="BE7" s="5"/>
      <c r="BF7" s="4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6">
        <f t="shared" si="2"/>
        <v>82.5</v>
      </c>
      <c r="CQ7" s="10">
        <f t="shared" si="3"/>
        <v>82.5</v>
      </c>
      <c r="CR7" s="10" t="str">
        <f t="shared" si="1"/>
        <v/>
      </c>
      <c r="CS7" s="10" t="str">
        <f t="shared" si="1"/>
        <v/>
      </c>
      <c r="CT7" s="10" t="str">
        <f t="shared" si="1"/>
        <v/>
      </c>
      <c r="CU7" s="10">
        <f t="shared" si="1"/>
        <v>80</v>
      </c>
      <c r="CV7" s="21">
        <f t="shared" si="4"/>
        <v>90</v>
      </c>
      <c r="CW7" s="21">
        <f t="shared" si="5"/>
        <v>80</v>
      </c>
      <c r="CX7" s="22">
        <f t="shared" si="6"/>
        <v>80</v>
      </c>
      <c r="CY7" s="22">
        <f t="shared" si="7"/>
        <v>80</v>
      </c>
      <c r="CZ7" s="22" t="str">
        <f t="shared" si="8"/>
        <v/>
      </c>
      <c r="DA7" s="23" t="str">
        <f t="shared" si="9"/>
        <v/>
      </c>
      <c r="DB7" s="23" t="str">
        <f t="shared" si="10"/>
        <v/>
      </c>
      <c r="DC7" s="23" t="str">
        <f t="shared" si="11"/>
        <v/>
      </c>
      <c r="DD7" s="23" t="str">
        <f t="shared" si="12"/>
        <v/>
      </c>
      <c r="DE7" s="23" t="str">
        <f t="shared" si="13"/>
        <v/>
      </c>
      <c r="DF7" s="23" t="str">
        <f t="shared" si="14"/>
        <v/>
      </c>
      <c r="DG7" s="23" t="str">
        <f t="shared" si="15"/>
        <v/>
      </c>
      <c r="DH7" s="23" t="str">
        <f t="shared" si="16"/>
        <v/>
      </c>
      <c r="DI7" s="23" t="str">
        <f t="shared" si="17"/>
        <v/>
      </c>
      <c r="DJ7" s="23" t="str">
        <f t="shared" si="18"/>
        <v/>
      </c>
      <c r="DK7" s="23" t="str">
        <f t="shared" si="19"/>
        <v>Menggali isi teks pidato yang didengar dan dibaca.</v>
      </c>
      <c r="DL7" s="23" t="str">
        <f t="shared" si="20"/>
        <v>Menggali informasi yang terdapat pada teks nonfiksi.</v>
      </c>
      <c r="DM7" s="31" t="str">
        <f>IF(DK7="","",LOOKUP(MAX($CV7:$DJ7),KKM!$C$11:$C$14,KKM!$E$11:$E$14)&amp;" "&amp;BID!DK7&amp;"; "&amp;LOOKUP(MIN(BID!CV7:DJ7),KKM!$C$11:$C$14,KKM!$E$11:$E$14)&amp;" "&amp;BID!DL7)</f>
        <v>Memiliki kemampuan yang sangat baik dalam  Menggali isi teks pidato yang didengar dan dibaca.; Memiliki kemampuan yang baik dalam  Menggali informasi yang terdapat pada teks nonfiksi.</v>
      </c>
      <c r="DO7" s="9" t="str">
        <f t="shared" si="21"/>
        <v/>
      </c>
      <c r="DP7" s="9" t="str">
        <f t="shared" si="22"/>
        <v/>
      </c>
      <c r="DQ7" s="9" t="str">
        <f t="shared" si="23"/>
        <v/>
      </c>
      <c r="DR7" s="9" t="str">
        <f t="shared" si="24"/>
        <v/>
      </c>
      <c r="DS7" s="9">
        <f t="shared" si="25"/>
        <v>80</v>
      </c>
      <c r="DT7" s="9">
        <f t="shared" si="26"/>
        <v>80</v>
      </c>
      <c r="DU7" s="9">
        <f t="shared" si="27"/>
        <v>80</v>
      </c>
      <c r="DV7" s="9">
        <f t="shared" si="28"/>
        <v>80</v>
      </c>
      <c r="DW7" s="9" t="str">
        <f t="shared" si="29"/>
        <v/>
      </c>
      <c r="DX7" s="9" t="str">
        <f t="shared" si="30"/>
        <v/>
      </c>
      <c r="DY7" s="9" t="str">
        <f t="shared" si="31"/>
        <v/>
      </c>
      <c r="DZ7" s="9" t="str">
        <f t="shared" si="32"/>
        <v/>
      </c>
      <c r="EA7" s="9" t="str">
        <f t="shared" si="33"/>
        <v/>
      </c>
      <c r="EB7" s="9" t="str">
        <f t="shared" si="34"/>
        <v/>
      </c>
      <c r="EC7" s="9" t="str">
        <f t="shared" si="35"/>
        <v/>
      </c>
      <c r="ED7" s="9" t="str">
        <f t="shared" si="36"/>
        <v>Menyampaikan pidato hasil karya pribadi dengan menggunakan kosakata baku dan kalimat efektif sebagai bentuk ungkapan diri</v>
      </c>
      <c r="EE7" s="9" t="str">
        <f t="shared" si="37"/>
        <v>Menyampaikan pidato hasil karya pribadi dengan menggunakan kosakata baku dan kalimat efektif sebagai bentuk ungkapan diri</v>
      </c>
      <c r="EF7" s="31" t="str">
        <f>IFERROR(LOOKUP(MAX($DO7:$EC7),KKM!$C$11:$C$14,KKM!$F$11:$F$14),"")&amp;BID!ED7&amp;"; "&amp;IFERROR(LOOKUP(MIN($DO7:$EC7),KKM!$C$11:$C$14,KKM!$F$11:$F$14),"")&amp;BID!EE7</f>
        <v>Terampil dalam Menyampaikan pidato hasil karya pribadi dengan menggunakan kosakata baku dan kalimat efektif sebagai bentuk ungkapan diri; Terampil dalam Menyampaikan pidato hasil karya pribadi dengan menggunakan kosakata baku dan kalimat efektif sebagai bentuk ungkapan diri</v>
      </c>
    </row>
    <row r="8" spans="1:136" ht="47.25" x14ac:dyDescent="0.25">
      <c r="A8" s="2">
        <v>6</v>
      </c>
      <c r="B8" s="3" t="str">
        <f t="shared" ca="1" si="0"/>
        <v>DIMAZ RADITHYA SHARIQUE</v>
      </c>
      <c r="C8" s="3" t="str">
        <f t="shared" ca="1" si="0"/>
        <v>0091258806</v>
      </c>
      <c r="D8" s="4" t="s">
        <v>181</v>
      </c>
      <c r="E8" s="5">
        <v>100</v>
      </c>
      <c r="F8" s="5"/>
      <c r="G8" s="5"/>
      <c r="H8" s="5"/>
      <c r="I8" s="5"/>
      <c r="J8" s="4" t="s">
        <v>182</v>
      </c>
      <c r="K8" s="5">
        <v>90</v>
      </c>
      <c r="L8" s="5"/>
      <c r="M8" s="5"/>
      <c r="N8" s="5"/>
      <c r="O8" s="5"/>
      <c r="P8" s="4" t="s">
        <v>183</v>
      </c>
      <c r="Q8" s="5">
        <v>80</v>
      </c>
      <c r="R8" s="5"/>
      <c r="S8" s="5"/>
      <c r="T8" s="5"/>
      <c r="U8" s="5"/>
      <c r="V8" s="4" t="s">
        <v>184</v>
      </c>
      <c r="W8" s="5">
        <v>80</v>
      </c>
      <c r="X8" s="5"/>
      <c r="Y8" s="5"/>
      <c r="Z8" s="5"/>
      <c r="AA8" s="5"/>
      <c r="AB8" s="4" t="s">
        <v>185</v>
      </c>
      <c r="AC8" s="5"/>
      <c r="AD8" s="5"/>
      <c r="AE8" s="5"/>
      <c r="AF8" s="5"/>
      <c r="AG8" s="5">
        <v>80</v>
      </c>
      <c r="AH8" s="4" t="s">
        <v>186</v>
      </c>
      <c r="AI8" s="5"/>
      <c r="AJ8" s="5"/>
      <c r="AK8" s="5"/>
      <c r="AL8" s="5"/>
      <c r="AM8" s="5">
        <v>80</v>
      </c>
      <c r="AN8" s="6" t="s">
        <v>187</v>
      </c>
      <c r="AO8" s="5"/>
      <c r="AP8" s="5"/>
      <c r="AQ8" s="5"/>
      <c r="AR8" s="5"/>
      <c r="AS8" s="5">
        <v>80</v>
      </c>
      <c r="AT8" s="4" t="s">
        <v>188</v>
      </c>
      <c r="AU8" s="5"/>
      <c r="AV8" s="5"/>
      <c r="AW8" s="5"/>
      <c r="AX8" s="5"/>
      <c r="AY8" s="5">
        <v>80</v>
      </c>
      <c r="AZ8" s="4"/>
      <c r="BA8" s="5"/>
      <c r="BB8" s="5"/>
      <c r="BC8" s="5"/>
      <c r="BD8" s="5"/>
      <c r="BE8" s="5"/>
      <c r="BF8" s="4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6">
        <f t="shared" si="2"/>
        <v>87.5</v>
      </c>
      <c r="CQ8" s="10">
        <f t="shared" si="3"/>
        <v>87.5</v>
      </c>
      <c r="CR8" s="10" t="str">
        <f t="shared" si="1"/>
        <v/>
      </c>
      <c r="CS8" s="10" t="str">
        <f t="shared" si="1"/>
        <v/>
      </c>
      <c r="CT8" s="10" t="str">
        <f t="shared" si="1"/>
        <v/>
      </c>
      <c r="CU8" s="10">
        <f t="shared" si="1"/>
        <v>80</v>
      </c>
      <c r="CV8" s="21">
        <f t="shared" si="4"/>
        <v>100</v>
      </c>
      <c r="CW8" s="21">
        <f t="shared" si="5"/>
        <v>90</v>
      </c>
      <c r="CX8" s="22">
        <f t="shared" si="6"/>
        <v>80</v>
      </c>
      <c r="CY8" s="22">
        <f t="shared" si="7"/>
        <v>80</v>
      </c>
      <c r="CZ8" s="22" t="str">
        <f t="shared" si="8"/>
        <v/>
      </c>
      <c r="DA8" s="23" t="str">
        <f t="shared" si="9"/>
        <v/>
      </c>
      <c r="DB8" s="23" t="str">
        <f t="shared" si="10"/>
        <v/>
      </c>
      <c r="DC8" s="23" t="str">
        <f t="shared" si="11"/>
        <v/>
      </c>
      <c r="DD8" s="23" t="str">
        <f t="shared" si="12"/>
        <v/>
      </c>
      <c r="DE8" s="23" t="str">
        <f t="shared" si="13"/>
        <v/>
      </c>
      <c r="DF8" s="23" t="str">
        <f t="shared" si="14"/>
        <v/>
      </c>
      <c r="DG8" s="23" t="str">
        <f t="shared" si="15"/>
        <v/>
      </c>
      <c r="DH8" s="23" t="str">
        <f t="shared" si="16"/>
        <v/>
      </c>
      <c r="DI8" s="23" t="str">
        <f t="shared" si="17"/>
        <v/>
      </c>
      <c r="DJ8" s="23" t="str">
        <f t="shared" si="18"/>
        <v/>
      </c>
      <c r="DK8" s="23" t="str">
        <f t="shared" si="19"/>
        <v>Menggali isi teks pidato yang didengar dan dibaca.</v>
      </c>
      <c r="DL8" s="23" t="str">
        <f t="shared" si="20"/>
        <v xml:space="preserve">Menelusuri tuturan dan tindakan tokoh serta penceritaan penulis dalam teks fiksi. </v>
      </c>
      <c r="DM8" s="31" t="str">
        <f>IF(DK8="","",LOOKUP(MAX($CV8:$DJ8),KKM!$C$11:$C$14,KKM!$E$11:$E$14)&amp;" "&amp;BID!DK8&amp;"; "&amp;LOOKUP(MIN(BID!CV8:DJ8),KKM!$C$11:$C$14,KKM!$E$11:$E$14)&amp;" "&amp;BID!DL8)</f>
        <v xml:space="preserve">Memiliki kemampuan yang sangat baik dalam  Menggali isi teks pidato yang didengar dan dibaca.; Memiliki kemampuan yang baik dalam  Menelusuri tuturan dan tindakan tokoh serta penceritaan penulis dalam teks fiksi. </v>
      </c>
      <c r="DO8" s="9" t="str">
        <f t="shared" si="21"/>
        <v/>
      </c>
      <c r="DP8" s="9" t="str">
        <f t="shared" si="22"/>
        <v/>
      </c>
      <c r="DQ8" s="9" t="str">
        <f t="shared" si="23"/>
        <v/>
      </c>
      <c r="DR8" s="9" t="str">
        <f t="shared" si="24"/>
        <v/>
      </c>
      <c r="DS8" s="9">
        <f t="shared" si="25"/>
        <v>80</v>
      </c>
      <c r="DT8" s="9">
        <f t="shared" si="26"/>
        <v>80</v>
      </c>
      <c r="DU8" s="9">
        <f t="shared" si="27"/>
        <v>80</v>
      </c>
      <c r="DV8" s="9">
        <f t="shared" si="28"/>
        <v>80</v>
      </c>
      <c r="DW8" s="9" t="str">
        <f t="shared" si="29"/>
        <v/>
      </c>
      <c r="DX8" s="9" t="str">
        <f t="shared" si="30"/>
        <v/>
      </c>
      <c r="DY8" s="9" t="str">
        <f t="shared" si="31"/>
        <v/>
      </c>
      <c r="DZ8" s="9" t="str">
        <f t="shared" si="32"/>
        <v/>
      </c>
      <c r="EA8" s="9" t="str">
        <f t="shared" si="33"/>
        <v/>
      </c>
      <c r="EB8" s="9" t="str">
        <f t="shared" si="34"/>
        <v/>
      </c>
      <c r="EC8" s="9" t="str">
        <f t="shared" si="35"/>
        <v/>
      </c>
      <c r="ED8" s="9" t="str">
        <f t="shared" si="36"/>
        <v>Menyampaikan pidato hasil karya pribadi dengan menggunakan kosakata baku dan kalimat efektif sebagai bentuk ungkapan diri</v>
      </c>
      <c r="EE8" s="9" t="str">
        <f t="shared" si="37"/>
        <v>Menyampaikan pidato hasil karya pribadi dengan menggunakan kosakata baku dan kalimat efektif sebagai bentuk ungkapan diri</v>
      </c>
      <c r="EF8" s="31" t="str">
        <f>IFERROR(LOOKUP(MAX($DO8:$EC8),KKM!$C$11:$C$14,KKM!$F$11:$F$14),"")&amp;BID!ED8&amp;"; "&amp;IFERROR(LOOKUP(MIN($DO8:$EC8),KKM!$C$11:$C$14,KKM!$F$11:$F$14),"")&amp;BID!EE8</f>
        <v>Terampil dalam Menyampaikan pidato hasil karya pribadi dengan menggunakan kosakata baku dan kalimat efektif sebagai bentuk ungkapan diri; Terampil dalam Menyampaikan pidato hasil karya pribadi dengan menggunakan kosakata baku dan kalimat efektif sebagai bentuk ungkapan diri</v>
      </c>
    </row>
    <row r="9" spans="1:136" ht="47.25" x14ac:dyDescent="0.25">
      <c r="A9" s="2">
        <v>7</v>
      </c>
      <c r="B9" s="3" t="str">
        <f t="shared" ca="1" si="0"/>
        <v>DONI TATA</v>
      </c>
      <c r="C9" s="3" t="str">
        <f t="shared" ca="1" si="0"/>
        <v>0073283695</v>
      </c>
      <c r="D9" s="4" t="s">
        <v>181</v>
      </c>
      <c r="E9" s="5">
        <v>100</v>
      </c>
      <c r="F9" s="5"/>
      <c r="G9" s="5"/>
      <c r="H9" s="5"/>
      <c r="I9" s="5"/>
      <c r="J9" s="4" t="s">
        <v>182</v>
      </c>
      <c r="K9" s="5">
        <v>95</v>
      </c>
      <c r="L9" s="5"/>
      <c r="M9" s="5"/>
      <c r="N9" s="5"/>
      <c r="O9" s="5"/>
      <c r="P9" s="4" t="s">
        <v>183</v>
      </c>
      <c r="Q9" s="5">
        <v>80</v>
      </c>
      <c r="R9" s="5"/>
      <c r="S9" s="5"/>
      <c r="T9" s="5"/>
      <c r="U9" s="5"/>
      <c r="V9" s="4" t="s">
        <v>184</v>
      </c>
      <c r="W9" s="5">
        <v>80</v>
      </c>
      <c r="X9" s="5"/>
      <c r="Y9" s="5"/>
      <c r="Z9" s="5"/>
      <c r="AA9" s="5"/>
      <c r="AB9" s="4" t="s">
        <v>185</v>
      </c>
      <c r="AC9" s="5"/>
      <c r="AD9" s="5"/>
      <c r="AE9" s="5"/>
      <c r="AF9" s="5"/>
      <c r="AG9" s="5">
        <v>80</v>
      </c>
      <c r="AH9" s="4" t="s">
        <v>186</v>
      </c>
      <c r="AI9" s="5"/>
      <c r="AJ9" s="5"/>
      <c r="AK9" s="5"/>
      <c r="AL9" s="5"/>
      <c r="AM9" s="5">
        <v>80</v>
      </c>
      <c r="AN9" s="6" t="s">
        <v>187</v>
      </c>
      <c r="AO9" s="5"/>
      <c r="AP9" s="5"/>
      <c r="AQ9" s="5"/>
      <c r="AR9" s="5"/>
      <c r="AS9" s="5">
        <v>80</v>
      </c>
      <c r="AT9" s="4" t="s">
        <v>188</v>
      </c>
      <c r="AU9" s="5"/>
      <c r="AV9" s="5"/>
      <c r="AW9" s="5"/>
      <c r="AX9" s="5"/>
      <c r="AY9" s="5">
        <v>80</v>
      </c>
      <c r="AZ9" s="4"/>
      <c r="BA9" s="5"/>
      <c r="BB9" s="5"/>
      <c r="BC9" s="5"/>
      <c r="BD9" s="5"/>
      <c r="BE9" s="5"/>
      <c r="BF9" s="4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6">
        <f t="shared" si="2"/>
        <v>88.75</v>
      </c>
      <c r="CQ9" s="10">
        <f t="shared" si="3"/>
        <v>88.75</v>
      </c>
      <c r="CR9" s="10" t="str">
        <f t="shared" si="1"/>
        <v/>
      </c>
      <c r="CS9" s="10" t="str">
        <f t="shared" si="1"/>
        <v/>
      </c>
      <c r="CT9" s="10" t="str">
        <f t="shared" si="1"/>
        <v/>
      </c>
      <c r="CU9" s="10">
        <f t="shared" si="1"/>
        <v>80</v>
      </c>
      <c r="CV9" s="21">
        <f t="shared" si="4"/>
        <v>100</v>
      </c>
      <c r="CW9" s="21">
        <f t="shared" si="5"/>
        <v>95</v>
      </c>
      <c r="CX9" s="22">
        <f t="shared" si="6"/>
        <v>80</v>
      </c>
      <c r="CY9" s="22">
        <f t="shared" si="7"/>
        <v>80</v>
      </c>
      <c r="CZ9" s="22" t="str">
        <f t="shared" si="8"/>
        <v/>
      </c>
      <c r="DA9" s="23" t="str">
        <f t="shared" si="9"/>
        <v/>
      </c>
      <c r="DB9" s="23" t="str">
        <f t="shared" si="10"/>
        <v/>
      </c>
      <c r="DC9" s="23" t="str">
        <f t="shared" si="11"/>
        <v/>
      </c>
      <c r="DD9" s="23" t="str">
        <f t="shared" si="12"/>
        <v/>
      </c>
      <c r="DE9" s="23" t="str">
        <f t="shared" si="13"/>
        <v/>
      </c>
      <c r="DF9" s="23" t="str">
        <f t="shared" si="14"/>
        <v/>
      </c>
      <c r="DG9" s="23" t="str">
        <f t="shared" si="15"/>
        <v/>
      </c>
      <c r="DH9" s="23" t="str">
        <f t="shared" si="16"/>
        <v/>
      </c>
      <c r="DI9" s="23" t="str">
        <f t="shared" si="17"/>
        <v/>
      </c>
      <c r="DJ9" s="23" t="str">
        <f t="shared" si="18"/>
        <v/>
      </c>
      <c r="DK9" s="23" t="str">
        <f t="shared" si="19"/>
        <v>Menggali isi teks pidato yang didengar dan dibaca.</v>
      </c>
      <c r="DL9" s="23" t="str">
        <f t="shared" si="20"/>
        <v xml:space="preserve">Menelusuri tuturan dan tindakan tokoh serta penceritaan penulis dalam teks fiksi. </v>
      </c>
      <c r="DM9" s="31" t="str">
        <f>IF(DK9="","",LOOKUP(MAX($CV9:$DJ9),KKM!$C$11:$C$14,KKM!$E$11:$E$14)&amp;" "&amp;BID!DK9&amp;"; "&amp;LOOKUP(MIN(BID!CV9:DJ9),KKM!$C$11:$C$14,KKM!$E$11:$E$14)&amp;" "&amp;BID!DL9)</f>
        <v xml:space="preserve">Memiliki kemampuan yang sangat baik dalam  Menggali isi teks pidato yang didengar dan dibaca.; Memiliki kemampuan yang baik dalam  Menelusuri tuturan dan tindakan tokoh serta penceritaan penulis dalam teks fiksi. </v>
      </c>
      <c r="DO9" s="9" t="str">
        <f t="shared" si="21"/>
        <v/>
      </c>
      <c r="DP9" s="9" t="str">
        <f t="shared" si="22"/>
        <v/>
      </c>
      <c r="DQ9" s="9" t="str">
        <f t="shared" si="23"/>
        <v/>
      </c>
      <c r="DR9" s="9" t="str">
        <f t="shared" si="24"/>
        <v/>
      </c>
      <c r="DS9" s="9">
        <f t="shared" si="25"/>
        <v>80</v>
      </c>
      <c r="DT9" s="9">
        <f t="shared" si="26"/>
        <v>80</v>
      </c>
      <c r="DU9" s="9">
        <f t="shared" si="27"/>
        <v>80</v>
      </c>
      <c r="DV9" s="9">
        <f t="shared" si="28"/>
        <v>80</v>
      </c>
      <c r="DW9" s="9" t="str">
        <f t="shared" si="29"/>
        <v/>
      </c>
      <c r="DX9" s="9" t="str">
        <f t="shared" si="30"/>
        <v/>
      </c>
      <c r="DY9" s="9" t="str">
        <f t="shared" si="31"/>
        <v/>
      </c>
      <c r="DZ9" s="9" t="str">
        <f t="shared" si="32"/>
        <v/>
      </c>
      <c r="EA9" s="9" t="str">
        <f t="shared" si="33"/>
        <v/>
      </c>
      <c r="EB9" s="9" t="str">
        <f t="shared" si="34"/>
        <v/>
      </c>
      <c r="EC9" s="9" t="str">
        <f t="shared" si="35"/>
        <v/>
      </c>
      <c r="ED9" s="9" t="str">
        <f t="shared" si="36"/>
        <v>Menyampaikan pidato hasil karya pribadi dengan menggunakan kosakata baku dan kalimat efektif sebagai bentuk ungkapan diri</v>
      </c>
      <c r="EE9" s="9" t="str">
        <f t="shared" si="37"/>
        <v>Menyampaikan pidato hasil karya pribadi dengan menggunakan kosakata baku dan kalimat efektif sebagai bentuk ungkapan diri</v>
      </c>
      <c r="EF9" s="31" t="str">
        <f>IFERROR(LOOKUP(MAX($DO9:$EC9),KKM!$C$11:$C$14,KKM!$F$11:$F$14),"")&amp;BID!ED9&amp;"; "&amp;IFERROR(LOOKUP(MIN($DO9:$EC9),KKM!$C$11:$C$14,KKM!$F$11:$F$14),"")&amp;BID!EE9</f>
        <v>Terampil dalam Menyampaikan pidato hasil karya pribadi dengan menggunakan kosakata baku dan kalimat efektif sebagai bentuk ungkapan diri; Terampil dalam Menyampaikan pidato hasil karya pribadi dengan menggunakan kosakata baku dan kalimat efektif sebagai bentuk ungkapan diri</v>
      </c>
    </row>
    <row r="10" spans="1:136" ht="47.25" x14ac:dyDescent="0.25">
      <c r="A10" s="2">
        <v>8</v>
      </c>
      <c r="B10" s="3" t="str">
        <f t="shared" ca="1" si="0"/>
        <v>HAYKAL ZAQUAN</v>
      </c>
      <c r="C10" s="3" t="str">
        <f t="shared" ca="1" si="0"/>
        <v>0085416711</v>
      </c>
      <c r="D10" s="4" t="s">
        <v>181</v>
      </c>
      <c r="E10" s="5">
        <v>80</v>
      </c>
      <c r="F10" s="5"/>
      <c r="G10" s="5"/>
      <c r="H10" s="5"/>
      <c r="I10" s="5"/>
      <c r="J10" s="4" t="s">
        <v>182</v>
      </c>
      <c r="K10" s="5">
        <v>80</v>
      </c>
      <c r="L10" s="5"/>
      <c r="M10" s="5"/>
      <c r="N10" s="5"/>
      <c r="O10" s="5"/>
      <c r="P10" s="4" t="s">
        <v>183</v>
      </c>
      <c r="Q10" s="5">
        <v>80</v>
      </c>
      <c r="R10" s="5"/>
      <c r="S10" s="5"/>
      <c r="T10" s="5"/>
      <c r="U10" s="5"/>
      <c r="V10" s="4" t="s">
        <v>184</v>
      </c>
      <c r="W10" s="5">
        <v>80</v>
      </c>
      <c r="X10" s="5"/>
      <c r="Y10" s="5"/>
      <c r="Z10" s="5"/>
      <c r="AA10" s="5"/>
      <c r="AB10" s="4" t="s">
        <v>185</v>
      </c>
      <c r="AC10" s="5"/>
      <c r="AD10" s="5"/>
      <c r="AE10" s="5"/>
      <c r="AF10" s="5"/>
      <c r="AG10" s="5">
        <v>80</v>
      </c>
      <c r="AH10" s="4" t="s">
        <v>186</v>
      </c>
      <c r="AI10" s="5"/>
      <c r="AJ10" s="5"/>
      <c r="AK10" s="5"/>
      <c r="AL10" s="5"/>
      <c r="AM10" s="5">
        <v>80</v>
      </c>
      <c r="AN10" s="6" t="s">
        <v>187</v>
      </c>
      <c r="AO10" s="5"/>
      <c r="AP10" s="5"/>
      <c r="AQ10" s="5"/>
      <c r="AR10" s="5"/>
      <c r="AS10" s="5">
        <v>80</v>
      </c>
      <c r="AT10" s="4" t="s">
        <v>188</v>
      </c>
      <c r="AU10" s="5"/>
      <c r="AV10" s="5"/>
      <c r="AW10" s="5"/>
      <c r="AX10" s="5"/>
      <c r="AY10" s="5">
        <v>80</v>
      </c>
      <c r="AZ10" s="4"/>
      <c r="BA10" s="5"/>
      <c r="BB10" s="5"/>
      <c r="BC10" s="5"/>
      <c r="BD10" s="5"/>
      <c r="BE10" s="5"/>
      <c r="BF10" s="4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6">
        <f t="shared" si="2"/>
        <v>80</v>
      </c>
      <c r="CQ10" s="10">
        <f t="shared" si="3"/>
        <v>80</v>
      </c>
      <c r="CR10" s="10" t="str">
        <f t="shared" si="1"/>
        <v/>
      </c>
      <c r="CS10" s="10" t="str">
        <f t="shared" si="1"/>
        <v/>
      </c>
      <c r="CT10" s="10" t="str">
        <f t="shared" si="1"/>
        <v/>
      </c>
      <c r="CU10" s="10">
        <f t="shared" si="1"/>
        <v>80</v>
      </c>
      <c r="CV10" s="21">
        <f t="shared" si="4"/>
        <v>80</v>
      </c>
      <c r="CW10" s="21">
        <f t="shared" si="5"/>
        <v>80</v>
      </c>
      <c r="CX10" s="22">
        <f t="shared" si="6"/>
        <v>80</v>
      </c>
      <c r="CY10" s="22">
        <f t="shared" si="7"/>
        <v>80</v>
      </c>
      <c r="CZ10" s="22" t="str">
        <f t="shared" si="8"/>
        <v/>
      </c>
      <c r="DA10" s="23" t="str">
        <f t="shared" si="9"/>
        <v/>
      </c>
      <c r="DB10" s="23" t="str">
        <f t="shared" si="10"/>
        <v/>
      </c>
      <c r="DC10" s="23" t="str">
        <f t="shared" si="11"/>
        <v/>
      </c>
      <c r="DD10" s="23" t="str">
        <f t="shared" si="12"/>
        <v/>
      </c>
      <c r="DE10" s="23" t="str">
        <f t="shared" si="13"/>
        <v/>
      </c>
      <c r="DF10" s="23" t="str">
        <f t="shared" si="14"/>
        <v/>
      </c>
      <c r="DG10" s="23" t="str">
        <f t="shared" si="15"/>
        <v/>
      </c>
      <c r="DH10" s="23" t="str">
        <f t="shared" si="16"/>
        <v/>
      </c>
      <c r="DI10" s="23" t="str">
        <f t="shared" si="17"/>
        <v/>
      </c>
      <c r="DJ10" s="23" t="str">
        <f t="shared" si="18"/>
        <v/>
      </c>
      <c r="DK10" s="23" t="str">
        <f t="shared" si="19"/>
        <v>Menggali isi teks pidato yang didengar dan dibaca.</v>
      </c>
      <c r="DL10" s="23" t="str">
        <f t="shared" si="20"/>
        <v>Menggali isi teks pidato yang didengar dan dibaca.</v>
      </c>
      <c r="DM10" s="31" t="str">
        <f>IF(DK10="","",LOOKUP(MAX($CV10:$DJ10),KKM!$C$11:$C$14,KKM!$E$11:$E$14)&amp;" "&amp;BID!DK10&amp;"; "&amp;LOOKUP(MIN(BID!CV10:DJ10),KKM!$C$11:$C$14,KKM!$E$11:$E$14)&amp;" "&amp;BID!DL10)</f>
        <v>Memiliki kemampuan yang baik dalam  Menggali isi teks pidato yang didengar dan dibaca.; Memiliki kemampuan yang baik dalam  Menggali isi teks pidato yang didengar dan dibaca.</v>
      </c>
      <c r="DO10" s="9" t="str">
        <f t="shared" si="21"/>
        <v/>
      </c>
      <c r="DP10" s="9" t="str">
        <f t="shared" si="22"/>
        <v/>
      </c>
      <c r="DQ10" s="9" t="str">
        <f t="shared" si="23"/>
        <v/>
      </c>
      <c r="DR10" s="9" t="str">
        <f t="shared" si="24"/>
        <v/>
      </c>
      <c r="DS10" s="9">
        <f t="shared" si="25"/>
        <v>80</v>
      </c>
      <c r="DT10" s="9">
        <f t="shared" si="26"/>
        <v>80</v>
      </c>
      <c r="DU10" s="9">
        <f t="shared" si="27"/>
        <v>80</v>
      </c>
      <c r="DV10" s="9">
        <f t="shared" si="28"/>
        <v>80</v>
      </c>
      <c r="DW10" s="9" t="str">
        <f t="shared" si="29"/>
        <v/>
      </c>
      <c r="DX10" s="9" t="str">
        <f t="shared" si="30"/>
        <v/>
      </c>
      <c r="DY10" s="9" t="str">
        <f t="shared" si="31"/>
        <v/>
      </c>
      <c r="DZ10" s="9" t="str">
        <f t="shared" si="32"/>
        <v/>
      </c>
      <c r="EA10" s="9" t="str">
        <f t="shared" si="33"/>
        <v/>
      </c>
      <c r="EB10" s="9" t="str">
        <f t="shared" si="34"/>
        <v/>
      </c>
      <c r="EC10" s="9" t="str">
        <f t="shared" si="35"/>
        <v/>
      </c>
      <c r="ED10" s="9" t="str">
        <f t="shared" si="36"/>
        <v>Menyampaikan pidato hasil karya pribadi dengan menggunakan kosakata baku dan kalimat efektif sebagai bentuk ungkapan diri</v>
      </c>
      <c r="EE10" s="9" t="str">
        <f t="shared" si="37"/>
        <v>Menyampaikan pidato hasil karya pribadi dengan menggunakan kosakata baku dan kalimat efektif sebagai bentuk ungkapan diri</v>
      </c>
      <c r="EF10" s="31" t="str">
        <f>IFERROR(LOOKUP(MAX($DO10:$EC10),KKM!$C$11:$C$14,KKM!$F$11:$F$14),"")&amp;BID!ED10&amp;"; "&amp;IFERROR(LOOKUP(MIN($DO10:$EC10),KKM!$C$11:$C$14,KKM!$F$11:$F$14),"")&amp;BID!EE10</f>
        <v>Terampil dalam Menyampaikan pidato hasil karya pribadi dengan menggunakan kosakata baku dan kalimat efektif sebagai bentuk ungkapan diri; Terampil dalam Menyampaikan pidato hasil karya pribadi dengan menggunakan kosakata baku dan kalimat efektif sebagai bentuk ungkapan diri</v>
      </c>
    </row>
    <row r="11" spans="1:136" ht="47.25" x14ac:dyDescent="0.25">
      <c r="A11" s="2">
        <v>9</v>
      </c>
      <c r="B11" s="3" t="str">
        <f t="shared" ca="1" si="0"/>
        <v>LAILATUL ULYA MAULIDIA</v>
      </c>
      <c r="C11" s="3" t="str">
        <f t="shared" ca="1" si="0"/>
        <v>0093750930</v>
      </c>
      <c r="D11" s="4" t="s">
        <v>181</v>
      </c>
      <c r="E11" s="5">
        <v>80</v>
      </c>
      <c r="F11" s="5"/>
      <c r="G11" s="5"/>
      <c r="H11" s="5"/>
      <c r="I11" s="5"/>
      <c r="J11" s="4" t="s">
        <v>182</v>
      </c>
      <c r="K11" s="5">
        <v>80</v>
      </c>
      <c r="L11" s="5"/>
      <c r="M11" s="5"/>
      <c r="N11" s="5"/>
      <c r="O11" s="5"/>
      <c r="P11" s="4" t="s">
        <v>183</v>
      </c>
      <c r="Q11" s="5">
        <v>80</v>
      </c>
      <c r="R11" s="5"/>
      <c r="S11" s="5"/>
      <c r="T11" s="5"/>
      <c r="U11" s="5"/>
      <c r="V11" s="4" t="s">
        <v>184</v>
      </c>
      <c r="W11" s="5">
        <v>80</v>
      </c>
      <c r="X11" s="5"/>
      <c r="Y11" s="5"/>
      <c r="Z11" s="5"/>
      <c r="AA11" s="5"/>
      <c r="AB11" s="4" t="s">
        <v>185</v>
      </c>
      <c r="AC11" s="5"/>
      <c r="AD11" s="5"/>
      <c r="AE11" s="5"/>
      <c r="AF11" s="5"/>
      <c r="AG11" s="5">
        <v>80</v>
      </c>
      <c r="AH11" s="4" t="s">
        <v>186</v>
      </c>
      <c r="AI11" s="5"/>
      <c r="AJ11" s="5"/>
      <c r="AK11" s="5"/>
      <c r="AL11" s="5"/>
      <c r="AM11" s="5">
        <v>80</v>
      </c>
      <c r="AN11" s="6" t="s">
        <v>187</v>
      </c>
      <c r="AO11" s="5"/>
      <c r="AP11" s="5"/>
      <c r="AQ11" s="5"/>
      <c r="AR11" s="5"/>
      <c r="AS11" s="5">
        <v>80</v>
      </c>
      <c r="AT11" s="4" t="s">
        <v>188</v>
      </c>
      <c r="AU11" s="5"/>
      <c r="AV11" s="5"/>
      <c r="AW11" s="5"/>
      <c r="AX11" s="5"/>
      <c r="AY11" s="5">
        <v>80</v>
      </c>
      <c r="AZ11" s="4"/>
      <c r="BA11" s="5"/>
      <c r="BB11" s="5"/>
      <c r="BC11" s="5"/>
      <c r="BD11" s="5"/>
      <c r="BE11" s="5"/>
      <c r="BF11" s="4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6">
        <f t="shared" si="2"/>
        <v>80</v>
      </c>
      <c r="CQ11" s="10">
        <f t="shared" si="3"/>
        <v>80</v>
      </c>
      <c r="CR11" s="10" t="str">
        <f t="shared" si="1"/>
        <v/>
      </c>
      <c r="CS11" s="10" t="str">
        <f t="shared" si="1"/>
        <v/>
      </c>
      <c r="CT11" s="10" t="str">
        <f t="shared" si="1"/>
        <v/>
      </c>
      <c r="CU11" s="10">
        <f t="shared" si="1"/>
        <v>80</v>
      </c>
      <c r="CV11" s="21">
        <f t="shared" si="4"/>
        <v>80</v>
      </c>
      <c r="CW11" s="21">
        <f t="shared" si="5"/>
        <v>80</v>
      </c>
      <c r="CX11" s="22">
        <f t="shared" si="6"/>
        <v>80</v>
      </c>
      <c r="CY11" s="22">
        <f t="shared" si="7"/>
        <v>80</v>
      </c>
      <c r="CZ11" s="22" t="str">
        <f t="shared" si="8"/>
        <v/>
      </c>
      <c r="DA11" s="23" t="str">
        <f t="shared" si="9"/>
        <v/>
      </c>
      <c r="DB11" s="23" t="str">
        <f t="shared" si="10"/>
        <v/>
      </c>
      <c r="DC11" s="23" t="str">
        <f t="shared" si="11"/>
        <v/>
      </c>
      <c r="DD11" s="23" t="str">
        <f t="shared" si="12"/>
        <v/>
      </c>
      <c r="DE11" s="23" t="str">
        <f t="shared" si="13"/>
        <v/>
      </c>
      <c r="DF11" s="23" t="str">
        <f t="shared" si="14"/>
        <v/>
      </c>
      <c r="DG11" s="23" t="str">
        <f t="shared" si="15"/>
        <v/>
      </c>
      <c r="DH11" s="23" t="str">
        <f t="shared" si="16"/>
        <v/>
      </c>
      <c r="DI11" s="23" t="str">
        <f t="shared" si="17"/>
        <v/>
      </c>
      <c r="DJ11" s="23" t="str">
        <f t="shared" si="18"/>
        <v/>
      </c>
      <c r="DK11" s="23" t="str">
        <f t="shared" si="19"/>
        <v>Menggali isi teks pidato yang didengar dan dibaca.</v>
      </c>
      <c r="DL11" s="23" t="str">
        <f t="shared" si="20"/>
        <v>Menggali isi teks pidato yang didengar dan dibaca.</v>
      </c>
      <c r="DM11" s="31" t="str">
        <f>IF(DK11="","",LOOKUP(MAX($CV11:$DJ11),KKM!$C$11:$C$14,KKM!$E$11:$E$14)&amp;" "&amp;BID!DK11&amp;"; "&amp;LOOKUP(MIN(BID!CV11:DJ11),KKM!$C$11:$C$14,KKM!$E$11:$E$14)&amp;" "&amp;BID!DL11)</f>
        <v>Memiliki kemampuan yang baik dalam  Menggali isi teks pidato yang didengar dan dibaca.; Memiliki kemampuan yang baik dalam  Menggali isi teks pidato yang didengar dan dibaca.</v>
      </c>
      <c r="DO11" s="9" t="str">
        <f t="shared" si="21"/>
        <v/>
      </c>
      <c r="DP11" s="9" t="str">
        <f t="shared" si="22"/>
        <v/>
      </c>
      <c r="DQ11" s="9" t="str">
        <f t="shared" si="23"/>
        <v/>
      </c>
      <c r="DR11" s="9" t="str">
        <f t="shared" si="24"/>
        <v/>
      </c>
      <c r="DS11" s="9">
        <f t="shared" si="25"/>
        <v>80</v>
      </c>
      <c r="DT11" s="9">
        <f t="shared" si="26"/>
        <v>80</v>
      </c>
      <c r="DU11" s="9">
        <f t="shared" si="27"/>
        <v>80</v>
      </c>
      <c r="DV11" s="9">
        <f t="shared" si="28"/>
        <v>80</v>
      </c>
      <c r="DW11" s="9" t="str">
        <f t="shared" si="29"/>
        <v/>
      </c>
      <c r="DX11" s="9" t="str">
        <f t="shared" si="30"/>
        <v/>
      </c>
      <c r="DY11" s="9" t="str">
        <f t="shared" si="31"/>
        <v/>
      </c>
      <c r="DZ11" s="9" t="str">
        <f t="shared" si="32"/>
        <v/>
      </c>
      <c r="EA11" s="9" t="str">
        <f t="shared" si="33"/>
        <v/>
      </c>
      <c r="EB11" s="9" t="str">
        <f t="shared" si="34"/>
        <v/>
      </c>
      <c r="EC11" s="9" t="str">
        <f t="shared" si="35"/>
        <v/>
      </c>
      <c r="ED11" s="9" t="str">
        <f t="shared" si="36"/>
        <v>Menyampaikan pidato hasil karya pribadi dengan menggunakan kosakata baku dan kalimat efektif sebagai bentuk ungkapan diri</v>
      </c>
      <c r="EE11" s="9" t="str">
        <f t="shared" si="37"/>
        <v>Menyampaikan pidato hasil karya pribadi dengan menggunakan kosakata baku dan kalimat efektif sebagai bentuk ungkapan diri</v>
      </c>
      <c r="EF11" s="31" t="str">
        <f>IFERROR(LOOKUP(MAX($DO11:$EC11),KKM!$C$11:$C$14,KKM!$F$11:$F$14),"")&amp;BID!ED11&amp;"; "&amp;IFERROR(LOOKUP(MIN($DO11:$EC11),KKM!$C$11:$C$14,KKM!$F$11:$F$14),"")&amp;BID!EE11</f>
        <v>Terampil dalam Menyampaikan pidato hasil karya pribadi dengan menggunakan kosakata baku dan kalimat efektif sebagai bentuk ungkapan diri; Terampil dalam Menyampaikan pidato hasil karya pribadi dengan menggunakan kosakata baku dan kalimat efektif sebagai bentuk ungkapan diri</v>
      </c>
    </row>
    <row r="12" spans="1:136" ht="47.25" x14ac:dyDescent="0.25">
      <c r="A12" s="2">
        <v>10</v>
      </c>
      <c r="B12" s="3" t="str">
        <f t="shared" ca="1" si="0"/>
        <v>M. ANDI PRAYOGA</v>
      </c>
      <c r="C12" s="3" t="str">
        <f t="shared" ca="1" si="0"/>
        <v>0083148349</v>
      </c>
      <c r="D12" s="4" t="s">
        <v>181</v>
      </c>
      <c r="E12" s="5">
        <v>80</v>
      </c>
      <c r="F12" s="5"/>
      <c r="G12" s="5"/>
      <c r="H12" s="5"/>
      <c r="I12" s="5"/>
      <c r="J12" s="4" t="s">
        <v>182</v>
      </c>
      <c r="K12" s="5">
        <v>80</v>
      </c>
      <c r="L12" s="5"/>
      <c r="M12" s="5"/>
      <c r="N12" s="5"/>
      <c r="O12" s="5"/>
      <c r="P12" s="4" t="s">
        <v>183</v>
      </c>
      <c r="Q12" s="5">
        <v>80</v>
      </c>
      <c r="R12" s="5"/>
      <c r="S12" s="5"/>
      <c r="T12" s="5"/>
      <c r="U12" s="5"/>
      <c r="V12" s="4" t="s">
        <v>184</v>
      </c>
      <c r="W12" s="5">
        <v>80</v>
      </c>
      <c r="X12" s="5"/>
      <c r="Y12" s="5"/>
      <c r="Z12" s="5"/>
      <c r="AA12" s="5"/>
      <c r="AB12" s="4" t="s">
        <v>185</v>
      </c>
      <c r="AC12" s="5"/>
      <c r="AD12" s="5"/>
      <c r="AE12" s="5"/>
      <c r="AF12" s="5"/>
      <c r="AG12" s="5">
        <v>80</v>
      </c>
      <c r="AH12" s="4" t="s">
        <v>186</v>
      </c>
      <c r="AI12" s="5"/>
      <c r="AJ12" s="5"/>
      <c r="AK12" s="5"/>
      <c r="AL12" s="5"/>
      <c r="AM12" s="5">
        <v>80</v>
      </c>
      <c r="AN12" s="6" t="s">
        <v>187</v>
      </c>
      <c r="AO12" s="5"/>
      <c r="AP12" s="5"/>
      <c r="AQ12" s="5"/>
      <c r="AR12" s="5"/>
      <c r="AS12" s="5">
        <v>80</v>
      </c>
      <c r="AT12" s="4" t="s">
        <v>188</v>
      </c>
      <c r="AU12" s="5"/>
      <c r="AV12" s="5"/>
      <c r="AW12" s="5"/>
      <c r="AX12" s="5"/>
      <c r="AY12" s="5">
        <v>80</v>
      </c>
      <c r="AZ12" s="4"/>
      <c r="BA12" s="5"/>
      <c r="BB12" s="5"/>
      <c r="BC12" s="5"/>
      <c r="BD12" s="5"/>
      <c r="BE12" s="5"/>
      <c r="BF12" s="4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6">
        <f t="shared" si="2"/>
        <v>80</v>
      </c>
      <c r="CQ12" s="10">
        <f t="shared" si="3"/>
        <v>80</v>
      </c>
      <c r="CR12" s="10" t="str">
        <f t="shared" si="1"/>
        <v/>
      </c>
      <c r="CS12" s="10" t="str">
        <f t="shared" si="1"/>
        <v/>
      </c>
      <c r="CT12" s="10" t="str">
        <f t="shared" si="1"/>
        <v/>
      </c>
      <c r="CU12" s="10">
        <f t="shared" si="1"/>
        <v>80</v>
      </c>
      <c r="CV12" s="21">
        <f t="shared" si="4"/>
        <v>80</v>
      </c>
      <c r="CW12" s="21">
        <f t="shared" si="5"/>
        <v>80</v>
      </c>
      <c r="CX12" s="22">
        <f t="shared" si="6"/>
        <v>80</v>
      </c>
      <c r="CY12" s="22">
        <f t="shared" si="7"/>
        <v>80</v>
      </c>
      <c r="CZ12" s="22" t="str">
        <f t="shared" si="8"/>
        <v/>
      </c>
      <c r="DA12" s="23" t="str">
        <f t="shared" si="9"/>
        <v/>
      </c>
      <c r="DB12" s="23" t="str">
        <f t="shared" si="10"/>
        <v/>
      </c>
      <c r="DC12" s="23" t="str">
        <f t="shared" si="11"/>
        <v/>
      </c>
      <c r="DD12" s="23" t="str">
        <f t="shared" si="12"/>
        <v/>
      </c>
      <c r="DE12" s="23" t="str">
        <f t="shared" si="13"/>
        <v/>
      </c>
      <c r="DF12" s="23" t="str">
        <f t="shared" si="14"/>
        <v/>
      </c>
      <c r="DG12" s="23" t="str">
        <f t="shared" si="15"/>
        <v/>
      </c>
      <c r="DH12" s="23" t="str">
        <f t="shared" si="16"/>
        <v/>
      </c>
      <c r="DI12" s="23" t="str">
        <f t="shared" si="17"/>
        <v/>
      </c>
      <c r="DJ12" s="23" t="str">
        <f t="shared" si="18"/>
        <v/>
      </c>
      <c r="DK12" s="23" t="str">
        <f t="shared" si="19"/>
        <v>Menggali isi teks pidato yang didengar dan dibaca.</v>
      </c>
      <c r="DL12" s="23" t="str">
        <f t="shared" si="20"/>
        <v>Menggali isi teks pidato yang didengar dan dibaca.</v>
      </c>
      <c r="DM12" s="31" t="str">
        <f>IF(DK12="","",LOOKUP(MAX($CV12:$DJ12),KKM!$C$11:$C$14,KKM!$E$11:$E$14)&amp;" "&amp;BID!DK12&amp;"; "&amp;LOOKUP(MIN(BID!CV12:DJ12),KKM!$C$11:$C$14,KKM!$E$11:$E$14)&amp;" "&amp;BID!DL12)</f>
        <v>Memiliki kemampuan yang baik dalam  Menggali isi teks pidato yang didengar dan dibaca.; Memiliki kemampuan yang baik dalam  Menggali isi teks pidato yang didengar dan dibaca.</v>
      </c>
      <c r="DO12" s="9" t="str">
        <f t="shared" si="21"/>
        <v/>
      </c>
      <c r="DP12" s="9" t="str">
        <f t="shared" si="22"/>
        <v/>
      </c>
      <c r="DQ12" s="9" t="str">
        <f t="shared" si="23"/>
        <v/>
      </c>
      <c r="DR12" s="9" t="str">
        <f t="shared" si="24"/>
        <v/>
      </c>
      <c r="DS12" s="9">
        <f t="shared" si="25"/>
        <v>80</v>
      </c>
      <c r="DT12" s="9">
        <f t="shared" si="26"/>
        <v>80</v>
      </c>
      <c r="DU12" s="9">
        <f t="shared" si="27"/>
        <v>80</v>
      </c>
      <c r="DV12" s="9">
        <f t="shared" si="28"/>
        <v>80</v>
      </c>
      <c r="DW12" s="9" t="str">
        <f t="shared" si="29"/>
        <v/>
      </c>
      <c r="DX12" s="9" t="str">
        <f t="shared" si="30"/>
        <v/>
      </c>
      <c r="DY12" s="9" t="str">
        <f t="shared" si="31"/>
        <v/>
      </c>
      <c r="DZ12" s="9" t="str">
        <f t="shared" si="32"/>
        <v/>
      </c>
      <c r="EA12" s="9" t="str">
        <f t="shared" si="33"/>
        <v/>
      </c>
      <c r="EB12" s="9" t="str">
        <f t="shared" si="34"/>
        <v/>
      </c>
      <c r="EC12" s="9" t="str">
        <f t="shared" si="35"/>
        <v/>
      </c>
      <c r="ED12" s="9" t="str">
        <f t="shared" si="36"/>
        <v>Menyampaikan pidato hasil karya pribadi dengan menggunakan kosakata baku dan kalimat efektif sebagai bentuk ungkapan diri</v>
      </c>
      <c r="EE12" s="9" t="str">
        <f t="shared" si="37"/>
        <v>Menyampaikan pidato hasil karya pribadi dengan menggunakan kosakata baku dan kalimat efektif sebagai bentuk ungkapan diri</v>
      </c>
      <c r="EF12" s="31" t="str">
        <f>IFERROR(LOOKUP(MAX($DO12:$EC12),KKM!$C$11:$C$14,KKM!$F$11:$F$14),"")&amp;BID!ED12&amp;"; "&amp;IFERROR(LOOKUP(MIN($DO12:$EC12),KKM!$C$11:$C$14,KKM!$F$11:$F$14),"")&amp;BID!EE12</f>
        <v>Terampil dalam Menyampaikan pidato hasil karya pribadi dengan menggunakan kosakata baku dan kalimat efektif sebagai bentuk ungkapan diri; Terampil dalam Menyampaikan pidato hasil karya pribadi dengan menggunakan kosakata baku dan kalimat efektif sebagai bentuk ungkapan diri</v>
      </c>
    </row>
    <row r="13" spans="1:136" ht="47.25" x14ac:dyDescent="0.25">
      <c r="A13" s="2">
        <v>11</v>
      </c>
      <c r="B13" s="3" t="str">
        <f t="shared" ca="1" si="0"/>
        <v>MILIANA</v>
      </c>
      <c r="C13" s="3" t="str">
        <f t="shared" ca="1" si="0"/>
        <v>0091954462</v>
      </c>
      <c r="D13" s="4" t="s">
        <v>181</v>
      </c>
      <c r="E13" s="5">
        <v>100</v>
      </c>
      <c r="F13" s="5"/>
      <c r="G13" s="5"/>
      <c r="H13" s="5"/>
      <c r="I13" s="5"/>
      <c r="J13" s="4" t="s">
        <v>182</v>
      </c>
      <c r="K13" s="5">
        <v>100</v>
      </c>
      <c r="L13" s="5"/>
      <c r="M13" s="5"/>
      <c r="N13" s="5"/>
      <c r="O13" s="5"/>
      <c r="P13" s="4" t="s">
        <v>183</v>
      </c>
      <c r="Q13" s="5">
        <v>80</v>
      </c>
      <c r="R13" s="5"/>
      <c r="S13" s="5"/>
      <c r="T13" s="5"/>
      <c r="U13" s="5"/>
      <c r="V13" s="4" t="s">
        <v>184</v>
      </c>
      <c r="W13" s="5">
        <v>100</v>
      </c>
      <c r="X13" s="5"/>
      <c r="Y13" s="5"/>
      <c r="Z13" s="5"/>
      <c r="AA13" s="5"/>
      <c r="AB13" s="4" t="s">
        <v>185</v>
      </c>
      <c r="AC13" s="5"/>
      <c r="AD13" s="5"/>
      <c r="AE13" s="5"/>
      <c r="AF13" s="5"/>
      <c r="AG13" s="5">
        <v>80</v>
      </c>
      <c r="AH13" s="4" t="s">
        <v>186</v>
      </c>
      <c r="AI13" s="5"/>
      <c r="AJ13" s="5"/>
      <c r="AK13" s="5"/>
      <c r="AL13" s="5"/>
      <c r="AM13" s="5">
        <v>80</v>
      </c>
      <c r="AN13" s="6" t="s">
        <v>187</v>
      </c>
      <c r="AO13" s="5"/>
      <c r="AP13" s="5"/>
      <c r="AQ13" s="5"/>
      <c r="AR13" s="5"/>
      <c r="AS13" s="5">
        <v>80</v>
      </c>
      <c r="AT13" s="4" t="s">
        <v>188</v>
      </c>
      <c r="AU13" s="5"/>
      <c r="AV13" s="5"/>
      <c r="AW13" s="5"/>
      <c r="AX13" s="5"/>
      <c r="AY13" s="5">
        <v>80</v>
      </c>
      <c r="AZ13" s="4"/>
      <c r="BA13" s="5"/>
      <c r="BB13" s="5"/>
      <c r="BC13" s="5"/>
      <c r="BD13" s="5"/>
      <c r="BE13" s="5"/>
      <c r="BF13" s="4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6">
        <f t="shared" si="2"/>
        <v>95</v>
      </c>
      <c r="CQ13" s="10">
        <f t="shared" si="3"/>
        <v>95</v>
      </c>
      <c r="CR13" s="10" t="str">
        <f t="shared" si="1"/>
        <v/>
      </c>
      <c r="CS13" s="10" t="str">
        <f t="shared" si="1"/>
        <v/>
      </c>
      <c r="CT13" s="10" t="str">
        <f t="shared" si="1"/>
        <v/>
      </c>
      <c r="CU13" s="10">
        <f t="shared" si="1"/>
        <v>80</v>
      </c>
      <c r="CV13" s="21">
        <f t="shared" si="4"/>
        <v>100</v>
      </c>
      <c r="CW13" s="21">
        <f t="shared" si="5"/>
        <v>100</v>
      </c>
      <c r="CX13" s="22">
        <f t="shared" si="6"/>
        <v>80</v>
      </c>
      <c r="CY13" s="22">
        <f t="shared" si="7"/>
        <v>100</v>
      </c>
      <c r="CZ13" s="22" t="str">
        <f t="shared" si="8"/>
        <v/>
      </c>
      <c r="DA13" s="23" t="str">
        <f t="shared" si="9"/>
        <v/>
      </c>
      <c r="DB13" s="23" t="str">
        <f t="shared" si="10"/>
        <v/>
      </c>
      <c r="DC13" s="23" t="str">
        <f t="shared" si="11"/>
        <v/>
      </c>
      <c r="DD13" s="23" t="str">
        <f t="shared" si="12"/>
        <v/>
      </c>
      <c r="DE13" s="23" t="str">
        <f t="shared" si="13"/>
        <v/>
      </c>
      <c r="DF13" s="23" t="str">
        <f t="shared" si="14"/>
        <v/>
      </c>
      <c r="DG13" s="23" t="str">
        <f t="shared" si="15"/>
        <v/>
      </c>
      <c r="DH13" s="23" t="str">
        <f t="shared" si="16"/>
        <v/>
      </c>
      <c r="DI13" s="23" t="str">
        <f t="shared" si="17"/>
        <v/>
      </c>
      <c r="DJ13" s="23" t="str">
        <f t="shared" si="18"/>
        <v/>
      </c>
      <c r="DK13" s="23" t="str">
        <f t="shared" si="19"/>
        <v>Menggali isi teks pidato yang didengar dan dibaca.</v>
      </c>
      <c r="DL13" s="23" t="str">
        <f t="shared" si="20"/>
        <v xml:space="preserve">Menelusuri tuturan dan tindakan tokoh serta penceritaan penulis dalam teks fiksi. </v>
      </c>
      <c r="DM13" s="31" t="str">
        <f>IF(DK13="","",LOOKUP(MAX($CV13:$DJ13),KKM!$C$11:$C$14,KKM!$E$11:$E$14)&amp;" "&amp;BID!DK13&amp;"; "&amp;LOOKUP(MIN(BID!CV13:DJ13),KKM!$C$11:$C$14,KKM!$E$11:$E$14)&amp;" "&amp;BID!DL13)</f>
        <v xml:space="preserve">Memiliki kemampuan yang sangat baik dalam  Menggali isi teks pidato yang didengar dan dibaca.; Memiliki kemampuan yang baik dalam  Menelusuri tuturan dan tindakan tokoh serta penceritaan penulis dalam teks fiksi. </v>
      </c>
      <c r="DO13" s="9" t="str">
        <f t="shared" si="21"/>
        <v/>
      </c>
      <c r="DP13" s="9" t="str">
        <f t="shared" si="22"/>
        <v/>
      </c>
      <c r="DQ13" s="9" t="str">
        <f t="shared" si="23"/>
        <v/>
      </c>
      <c r="DR13" s="9" t="str">
        <f t="shared" si="24"/>
        <v/>
      </c>
      <c r="DS13" s="9">
        <f t="shared" si="25"/>
        <v>80</v>
      </c>
      <c r="DT13" s="9">
        <f t="shared" si="26"/>
        <v>80</v>
      </c>
      <c r="DU13" s="9">
        <f t="shared" si="27"/>
        <v>80</v>
      </c>
      <c r="DV13" s="9">
        <f t="shared" si="28"/>
        <v>80</v>
      </c>
      <c r="DW13" s="9" t="str">
        <f t="shared" si="29"/>
        <v/>
      </c>
      <c r="DX13" s="9" t="str">
        <f t="shared" si="30"/>
        <v/>
      </c>
      <c r="DY13" s="9" t="str">
        <f t="shared" si="31"/>
        <v/>
      </c>
      <c r="DZ13" s="9" t="str">
        <f t="shared" si="32"/>
        <v/>
      </c>
      <c r="EA13" s="9" t="str">
        <f t="shared" si="33"/>
        <v/>
      </c>
      <c r="EB13" s="9" t="str">
        <f t="shared" si="34"/>
        <v/>
      </c>
      <c r="EC13" s="9" t="str">
        <f t="shared" si="35"/>
        <v/>
      </c>
      <c r="ED13" s="9" t="str">
        <f t="shared" si="36"/>
        <v>Menyampaikan pidato hasil karya pribadi dengan menggunakan kosakata baku dan kalimat efektif sebagai bentuk ungkapan diri</v>
      </c>
      <c r="EE13" s="9" t="str">
        <f t="shared" si="37"/>
        <v>Menyampaikan pidato hasil karya pribadi dengan menggunakan kosakata baku dan kalimat efektif sebagai bentuk ungkapan diri</v>
      </c>
      <c r="EF13" s="31" t="str">
        <f>IFERROR(LOOKUP(MAX($DO13:$EC13),KKM!$C$11:$C$14,KKM!$F$11:$F$14),"")&amp;BID!ED13&amp;"; "&amp;IFERROR(LOOKUP(MIN($DO13:$EC13),KKM!$C$11:$C$14,KKM!$F$11:$F$14),"")&amp;BID!EE13</f>
        <v>Terampil dalam Menyampaikan pidato hasil karya pribadi dengan menggunakan kosakata baku dan kalimat efektif sebagai bentuk ungkapan diri; Terampil dalam Menyampaikan pidato hasil karya pribadi dengan menggunakan kosakata baku dan kalimat efektif sebagai bentuk ungkapan diri</v>
      </c>
    </row>
    <row r="14" spans="1:136" ht="47.25" x14ac:dyDescent="0.25">
      <c r="A14" s="2">
        <v>12</v>
      </c>
      <c r="B14" s="3" t="str">
        <f t="shared" ca="1" si="0"/>
        <v>MUHAMMAD HAFIS</v>
      </c>
      <c r="C14" s="3" t="str">
        <f t="shared" ca="1" si="0"/>
        <v>0086427247</v>
      </c>
      <c r="D14" s="4" t="s">
        <v>181</v>
      </c>
      <c r="E14" s="5">
        <v>80</v>
      </c>
      <c r="F14" s="5"/>
      <c r="G14" s="5"/>
      <c r="H14" s="5"/>
      <c r="I14" s="5"/>
      <c r="J14" s="4" t="s">
        <v>182</v>
      </c>
      <c r="K14" s="5">
        <v>80</v>
      </c>
      <c r="L14" s="5"/>
      <c r="M14" s="5"/>
      <c r="N14" s="5"/>
      <c r="O14" s="5"/>
      <c r="P14" s="4" t="s">
        <v>183</v>
      </c>
      <c r="Q14" s="5">
        <v>80</v>
      </c>
      <c r="R14" s="5"/>
      <c r="S14" s="5"/>
      <c r="T14" s="5"/>
      <c r="U14" s="5"/>
      <c r="V14" s="4" t="s">
        <v>184</v>
      </c>
      <c r="W14" s="5">
        <v>80</v>
      </c>
      <c r="X14" s="5"/>
      <c r="Y14" s="5"/>
      <c r="Z14" s="5"/>
      <c r="AA14" s="5"/>
      <c r="AB14" s="4" t="s">
        <v>185</v>
      </c>
      <c r="AC14" s="5"/>
      <c r="AD14" s="5"/>
      <c r="AE14" s="5"/>
      <c r="AF14" s="5"/>
      <c r="AG14" s="5">
        <v>80</v>
      </c>
      <c r="AH14" s="4" t="s">
        <v>186</v>
      </c>
      <c r="AI14" s="5"/>
      <c r="AJ14" s="5"/>
      <c r="AK14" s="5"/>
      <c r="AL14" s="5"/>
      <c r="AM14" s="5">
        <v>80</v>
      </c>
      <c r="AN14" s="6" t="s">
        <v>187</v>
      </c>
      <c r="AO14" s="5"/>
      <c r="AP14" s="5"/>
      <c r="AQ14" s="5"/>
      <c r="AR14" s="5"/>
      <c r="AS14" s="5">
        <v>80</v>
      </c>
      <c r="AT14" s="4" t="s">
        <v>188</v>
      </c>
      <c r="AU14" s="5"/>
      <c r="AV14" s="5"/>
      <c r="AW14" s="5"/>
      <c r="AX14" s="5"/>
      <c r="AY14" s="5">
        <v>80</v>
      </c>
      <c r="AZ14" s="4"/>
      <c r="BA14" s="5"/>
      <c r="BB14" s="5"/>
      <c r="BC14" s="5"/>
      <c r="BD14" s="5"/>
      <c r="BE14" s="5"/>
      <c r="BF14" s="4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6">
        <f t="shared" si="2"/>
        <v>80</v>
      </c>
      <c r="CQ14" s="10">
        <f t="shared" si="3"/>
        <v>80</v>
      </c>
      <c r="CR14" s="10" t="str">
        <f t="shared" si="1"/>
        <v/>
      </c>
      <c r="CS14" s="10" t="str">
        <f t="shared" si="1"/>
        <v/>
      </c>
      <c r="CT14" s="10" t="str">
        <f t="shared" si="1"/>
        <v/>
      </c>
      <c r="CU14" s="10">
        <f t="shared" si="1"/>
        <v>80</v>
      </c>
      <c r="CV14" s="21">
        <f t="shared" si="4"/>
        <v>80</v>
      </c>
      <c r="CW14" s="21">
        <f t="shared" si="5"/>
        <v>80</v>
      </c>
      <c r="CX14" s="22">
        <f t="shared" si="6"/>
        <v>80</v>
      </c>
      <c r="CY14" s="22">
        <f t="shared" si="7"/>
        <v>80</v>
      </c>
      <c r="CZ14" s="22" t="str">
        <f t="shared" si="8"/>
        <v/>
      </c>
      <c r="DA14" s="23" t="str">
        <f t="shared" si="9"/>
        <v/>
      </c>
      <c r="DB14" s="23" t="str">
        <f t="shared" si="10"/>
        <v/>
      </c>
      <c r="DC14" s="23" t="str">
        <f t="shared" si="11"/>
        <v/>
      </c>
      <c r="DD14" s="23" t="str">
        <f t="shared" si="12"/>
        <v/>
      </c>
      <c r="DE14" s="23" t="str">
        <f t="shared" si="13"/>
        <v/>
      </c>
      <c r="DF14" s="23" t="str">
        <f t="shared" si="14"/>
        <v/>
      </c>
      <c r="DG14" s="23" t="str">
        <f t="shared" si="15"/>
        <v/>
      </c>
      <c r="DH14" s="23" t="str">
        <f t="shared" si="16"/>
        <v/>
      </c>
      <c r="DI14" s="23" t="str">
        <f t="shared" si="17"/>
        <v/>
      </c>
      <c r="DJ14" s="23" t="str">
        <f t="shared" si="18"/>
        <v/>
      </c>
      <c r="DK14" s="23" t="str">
        <f t="shared" si="19"/>
        <v>Menggali isi teks pidato yang didengar dan dibaca.</v>
      </c>
      <c r="DL14" s="23" t="str">
        <f t="shared" si="20"/>
        <v>Menggali isi teks pidato yang didengar dan dibaca.</v>
      </c>
      <c r="DM14" s="31" t="str">
        <f>IF(DK14="","",LOOKUP(MAX($CV14:$DJ14),KKM!$C$11:$C$14,KKM!$E$11:$E$14)&amp;" "&amp;BID!DK14&amp;"; "&amp;LOOKUP(MIN(BID!CV14:DJ14),KKM!$C$11:$C$14,KKM!$E$11:$E$14)&amp;" "&amp;BID!DL14)</f>
        <v>Memiliki kemampuan yang baik dalam  Menggali isi teks pidato yang didengar dan dibaca.; Memiliki kemampuan yang baik dalam  Menggali isi teks pidato yang didengar dan dibaca.</v>
      </c>
      <c r="DO14" s="9" t="str">
        <f t="shared" si="21"/>
        <v/>
      </c>
      <c r="DP14" s="9" t="str">
        <f t="shared" si="22"/>
        <v/>
      </c>
      <c r="DQ14" s="9" t="str">
        <f t="shared" si="23"/>
        <v/>
      </c>
      <c r="DR14" s="9" t="str">
        <f t="shared" si="24"/>
        <v/>
      </c>
      <c r="DS14" s="9">
        <f t="shared" si="25"/>
        <v>80</v>
      </c>
      <c r="DT14" s="9">
        <f t="shared" si="26"/>
        <v>80</v>
      </c>
      <c r="DU14" s="9">
        <f t="shared" si="27"/>
        <v>80</v>
      </c>
      <c r="DV14" s="9">
        <f t="shared" si="28"/>
        <v>80</v>
      </c>
      <c r="DW14" s="9" t="str">
        <f t="shared" si="29"/>
        <v/>
      </c>
      <c r="DX14" s="9" t="str">
        <f t="shared" si="30"/>
        <v/>
      </c>
      <c r="DY14" s="9" t="str">
        <f t="shared" si="31"/>
        <v/>
      </c>
      <c r="DZ14" s="9" t="str">
        <f t="shared" si="32"/>
        <v/>
      </c>
      <c r="EA14" s="9" t="str">
        <f t="shared" si="33"/>
        <v/>
      </c>
      <c r="EB14" s="9" t="str">
        <f t="shared" si="34"/>
        <v/>
      </c>
      <c r="EC14" s="9" t="str">
        <f t="shared" si="35"/>
        <v/>
      </c>
      <c r="ED14" s="9" t="str">
        <f t="shared" si="36"/>
        <v>Menyampaikan pidato hasil karya pribadi dengan menggunakan kosakata baku dan kalimat efektif sebagai bentuk ungkapan diri</v>
      </c>
      <c r="EE14" s="9" t="str">
        <f t="shared" si="37"/>
        <v>Menyampaikan pidato hasil karya pribadi dengan menggunakan kosakata baku dan kalimat efektif sebagai bentuk ungkapan diri</v>
      </c>
      <c r="EF14" s="31" t="str">
        <f>IFERROR(LOOKUP(MAX($DO14:$EC14),KKM!$C$11:$C$14,KKM!$F$11:$F$14),"")&amp;BID!ED14&amp;"; "&amp;IFERROR(LOOKUP(MIN($DO14:$EC14),KKM!$C$11:$C$14,KKM!$F$11:$F$14),"")&amp;BID!EE14</f>
        <v>Terampil dalam Menyampaikan pidato hasil karya pribadi dengan menggunakan kosakata baku dan kalimat efektif sebagai bentuk ungkapan diri; Terampil dalam Menyampaikan pidato hasil karya pribadi dengan menggunakan kosakata baku dan kalimat efektif sebagai bentuk ungkapan diri</v>
      </c>
    </row>
    <row r="15" spans="1:136" ht="47.25" x14ac:dyDescent="0.25">
      <c r="A15" s="2">
        <v>13</v>
      </c>
      <c r="B15" s="3" t="str">
        <f t="shared" ca="1" si="0"/>
        <v>MUHAMMAD NIZAM</v>
      </c>
      <c r="C15" s="3" t="str">
        <f t="shared" ca="1" si="0"/>
        <v>0072115185</v>
      </c>
      <c r="D15" s="4" t="s">
        <v>181</v>
      </c>
      <c r="E15" s="5">
        <v>80</v>
      </c>
      <c r="F15" s="5"/>
      <c r="G15" s="5"/>
      <c r="H15" s="5"/>
      <c r="I15" s="5"/>
      <c r="J15" s="4" t="s">
        <v>182</v>
      </c>
      <c r="K15" s="5">
        <v>80</v>
      </c>
      <c r="L15" s="5"/>
      <c r="M15" s="5"/>
      <c r="N15" s="5"/>
      <c r="O15" s="5"/>
      <c r="P15" s="4" t="s">
        <v>183</v>
      </c>
      <c r="Q15" s="5">
        <v>80</v>
      </c>
      <c r="R15" s="5"/>
      <c r="S15" s="5"/>
      <c r="T15" s="5"/>
      <c r="U15" s="5"/>
      <c r="V15" s="4" t="s">
        <v>184</v>
      </c>
      <c r="W15" s="5">
        <v>80</v>
      </c>
      <c r="X15" s="5"/>
      <c r="Y15" s="5"/>
      <c r="Z15" s="5"/>
      <c r="AA15" s="5"/>
      <c r="AB15" s="4" t="s">
        <v>185</v>
      </c>
      <c r="AC15" s="5"/>
      <c r="AD15" s="5"/>
      <c r="AE15" s="5"/>
      <c r="AF15" s="5"/>
      <c r="AG15" s="5">
        <v>80</v>
      </c>
      <c r="AH15" s="4" t="s">
        <v>186</v>
      </c>
      <c r="AI15" s="5"/>
      <c r="AJ15" s="5"/>
      <c r="AK15" s="5"/>
      <c r="AL15" s="5"/>
      <c r="AM15" s="5">
        <v>80</v>
      </c>
      <c r="AN15" s="6" t="s">
        <v>187</v>
      </c>
      <c r="AO15" s="5"/>
      <c r="AP15" s="5"/>
      <c r="AQ15" s="5"/>
      <c r="AR15" s="5"/>
      <c r="AS15" s="5">
        <v>80</v>
      </c>
      <c r="AT15" s="4" t="s">
        <v>188</v>
      </c>
      <c r="AU15" s="5"/>
      <c r="AV15" s="5"/>
      <c r="AW15" s="5"/>
      <c r="AX15" s="5"/>
      <c r="AY15" s="5">
        <v>80</v>
      </c>
      <c r="AZ15" s="4"/>
      <c r="BA15" s="5"/>
      <c r="BB15" s="5"/>
      <c r="BC15" s="5"/>
      <c r="BD15" s="5"/>
      <c r="BE15" s="5"/>
      <c r="BF15" s="4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6">
        <f t="shared" si="2"/>
        <v>80</v>
      </c>
      <c r="CQ15" s="10">
        <f t="shared" si="3"/>
        <v>80</v>
      </c>
      <c r="CR15" s="10" t="str">
        <f t="shared" si="1"/>
        <v/>
      </c>
      <c r="CS15" s="10" t="str">
        <f t="shared" si="1"/>
        <v/>
      </c>
      <c r="CT15" s="10" t="str">
        <f t="shared" si="1"/>
        <v/>
      </c>
      <c r="CU15" s="10">
        <f t="shared" si="1"/>
        <v>80</v>
      </c>
      <c r="CV15" s="21">
        <f t="shared" si="4"/>
        <v>80</v>
      </c>
      <c r="CW15" s="21">
        <f t="shared" si="5"/>
        <v>80</v>
      </c>
      <c r="CX15" s="22">
        <f t="shared" si="6"/>
        <v>80</v>
      </c>
      <c r="CY15" s="22">
        <f t="shared" si="7"/>
        <v>80</v>
      </c>
      <c r="CZ15" s="22" t="str">
        <f t="shared" si="8"/>
        <v/>
      </c>
      <c r="DA15" s="23" t="str">
        <f t="shared" si="9"/>
        <v/>
      </c>
      <c r="DB15" s="23" t="str">
        <f t="shared" si="10"/>
        <v/>
      </c>
      <c r="DC15" s="23" t="str">
        <f t="shared" si="11"/>
        <v/>
      </c>
      <c r="DD15" s="23" t="str">
        <f t="shared" si="12"/>
        <v/>
      </c>
      <c r="DE15" s="23" t="str">
        <f t="shared" si="13"/>
        <v/>
      </c>
      <c r="DF15" s="23" t="str">
        <f t="shared" si="14"/>
        <v/>
      </c>
      <c r="DG15" s="23" t="str">
        <f t="shared" si="15"/>
        <v/>
      </c>
      <c r="DH15" s="23" t="str">
        <f t="shared" si="16"/>
        <v/>
      </c>
      <c r="DI15" s="23" t="str">
        <f t="shared" si="17"/>
        <v/>
      </c>
      <c r="DJ15" s="23" t="str">
        <f t="shared" si="18"/>
        <v/>
      </c>
      <c r="DK15" s="23" t="str">
        <f t="shared" si="19"/>
        <v>Menggali isi teks pidato yang didengar dan dibaca.</v>
      </c>
      <c r="DL15" s="23" t="str">
        <f t="shared" si="20"/>
        <v>Menggali isi teks pidato yang didengar dan dibaca.</v>
      </c>
      <c r="DM15" s="31" t="str">
        <f>IF(DK15="","",LOOKUP(MAX($CV15:$DJ15),KKM!$C$11:$C$14,KKM!$E$11:$E$14)&amp;" "&amp;BID!DK15&amp;"; "&amp;LOOKUP(MIN(BID!CV15:DJ15),KKM!$C$11:$C$14,KKM!$E$11:$E$14)&amp;" "&amp;BID!DL15)</f>
        <v>Memiliki kemampuan yang baik dalam  Menggali isi teks pidato yang didengar dan dibaca.; Memiliki kemampuan yang baik dalam  Menggali isi teks pidato yang didengar dan dibaca.</v>
      </c>
      <c r="DO15" s="9" t="str">
        <f t="shared" si="21"/>
        <v/>
      </c>
      <c r="DP15" s="9" t="str">
        <f t="shared" si="22"/>
        <v/>
      </c>
      <c r="DQ15" s="9" t="str">
        <f t="shared" si="23"/>
        <v/>
      </c>
      <c r="DR15" s="9" t="str">
        <f t="shared" si="24"/>
        <v/>
      </c>
      <c r="DS15" s="9">
        <f t="shared" si="25"/>
        <v>80</v>
      </c>
      <c r="DT15" s="9">
        <f t="shared" si="26"/>
        <v>80</v>
      </c>
      <c r="DU15" s="9">
        <f t="shared" si="27"/>
        <v>80</v>
      </c>
      <c r="DV15" s="9">
        <f t="shared" si="28"/>
        <v>80</v>
      </c>
      <c r="DW15" s="9" t="str">
        <f t="shared" si="29"/>
        <v/>
      </c>
      <c r="DX15" s="9" t="str">
        <f t="shared" si="30"/>
        <v/>
      </c>
      <c r="DY15" s="9" t="str">
        <f t="shared" si="31"/>
        <v/>
      </c>
      <c r="DZ15" s="9" t="str">
        <f t="shared" si="32"/>
        <v/>
      </c>
      <c r="EA15" s="9" t="str">
        <f t="shared" si="33"/>
        <v/>
      </c>
      <c r="EB15" s="9" t="str">
        <f t="shared" si="34"/>
        <v/>
      </c>
      <c r="EC15" s="9" t="str">
        <f t="shared" si="35"/>
        <v/>
      </c>
      <c r="ED15" s="9" t="str">
        <f t="shared" si="36"/>
        <v>Menyampaikan pidato hasil karya pribadi dengan menggunakan kosakata baku dan kalimat efektif sebagai bentuk ungkapan diri</v>
      </c>
      <c r="EE15" s="9" t="str">
        <f t="shared" si="37"/>
        <v>Menyampaikan pidato hasil karya pribadi dengan menggunakan kosakata baku dan kalimat efektif sebagai bentuk ungkapan diri</v>
      </c>
      <c r="EF15" s="31" t="str">
        <f>IFERROR(LOOKUP(MAX($DO15:$EC15),KKM!$C$11:$C$14,KKM!$F$11:$F$14),"")&amp;BID!ED15&amp;"; "&amp;IFERROR(LOOKUP(MIN($DO15:$EC15),KKM!$C$11:$C$14,KKM!$F$11:$F$14),"")&amp;BID!EE15</f>
        <v>Terampil dalam Menyampaikan pidato hasil karya pribadi dengan menggunakan kosakata baku dan kalimat efektif sebagai bentuk ungkapan diri; Terampil dalam Menyampaikan pidato hasil karya pribadi dengan menggunakan kosakata baku dan kalimat efektif sebagai bentuk ungkapan diri</v>
      </c>
    </row>
    <row r="16" spans="1:136" ht="47.25" x14ac:dyDescent="0.25">
      <c r="A16" s="2">
        <v>14</v>
      </c>
      <c r="B16" s="3" t="str">
        <f t="shared" ca="1" si="0"/>
        <v>MUHAMMAD RAMADANI</v>
      </c>
      <c r="C16" s="3" t="str">
        <f t="shared" ca="1" si="0"/>
        <v>0071550749</v>
      </c>
      <c r="D16" s="4" t="s">
        <v>181</v>
      </c>
      <c r="E16" s="5">
        <v>100</v>
      </c>
      <c r="F16" s="5"/>
      <c r="G16" s="5"/>
      <c r="H16" s="5"/>
      <c r="I16" s="5"/>
      <c r="J16" s="4" t="s">
        <v>182</v>
      </c>
      <c r="K16" s="5">
        <v>80</v>
      </c>
      <c r="L16" s="5"/>
      <c r="M16" s="5"/>
      <c r="N16" s="5"/>
      <c r="O16" s="5"/>
      <c r="P16" s="4" t="s">
        <v>183</v>
      </c>
      <c r="Q16" s="5">
        <v>80</v>
      </c>
      <c r="R16" s="5"/>
      <c r="S16" s="5"/>
      <c r="T16" s="5"/>
      <c r="U16" s="5"/>
      <c r="V16" s="4" t="s">
        <v>184</v>
      </c>
      <c r="W16" s="5">
        <v>80</v>
      </c>
      <c r="X16" s="5"/>
      <c r="Y16" s="5"/>
      <c r="Z16" s="5"/>
      <c r="AA16" s="5"/>
      <c r="AB16" s="4" t="s">
        <v>185</v>
      </c>
      <c r="AC16" s="5"/>
      <c r="AD16" s="5"/>
      <c r="AE16" s="5"/>
      <c r="AF16" s="5"/>
      <c r="AG16" s="5">
        <v>80</v>
      </c>
      <c r="AH16" s="4" t="s">
        <v>186</v>
      </c>
      <c r="AI16" s="5"/>
      <c r="AJ16" s="5"/>
      <c r="AK16" s="5"/>
      <c r="AL16" s="5"/>
      <c r="AM16" s="5">
        <v>80</v>
      </c>
      <c r="AN16" s="6" t="s">
        <v>187</v>
      </c>
      <c r="AO16" s="5"/>
      <c r="AP16" s="5"/>
      <c r="AQ16" s="5"/>
      <c r="AR16" s="5"/>
      <c r="AS16" s="5">
        <v>80</v>
      </c>
      <c r="AT16" s="4" t="s">
        <v>188</v>
      </c>
      <c r="AU16" s="5"/>
      <c r="AV16" s="5"/>
      <c r="AW16" s="5"/>
      <c r="AX16" s="5"/>
      <c r="AY16" s="5">
        <v>80</v>
      </c>
      <c r="AZ16" s="4"/>
      <c r="BA16" s="5"/>
      <c r="BB16" s="5"/>
      <c r="BC16" s="5"/>
      <c r="BD16" s="5"/>
      <c r="BE16" s="5"/>
      <c r="BF16" s="4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6">
        <f t="shared" si="2"/>
        <v>85</v>
      </c>
      <c r="CQ16" s="10">
        <f t="shared" si="3"/>
        <v>85</v>
      </c>
      <c r="CR16" s="10" t="str">
        <f t="shared" si="1"/>
        <v/>
      </c>
      <c r="CS16" s="10" t="str">
        <f t="shared" si="1"/>
        <v/>
      </c>
      <c r="CT16" s="10" t="str">
        <f t="shared" si="1"/>
        <v/>
      </c>
      <c r="CU16" s="10">
        <f t="shared" si="1"/>
        <v>80</v>
      </c>
      <c r="CV16" s="21">
        <f t="shared" si="4"/>
        <v>100</v>
      </c>
      <c r="CW16" s="21">
        <f t="shared" si="5"/>
        <v>80</v>
      </c>
      <c r="CX16" s="22">
        <f t="shared" si="6"/>
        <v>80</v>
      </c>
      <c r="CY16" s="22">
        <f t="shared" si="7"/>
        <v>80</v>
      </c>
      <c r="CZ16" s="22" t="str">
        <f t="shared" si="8"/>
        <v/>
      </c>
      <c r="DA16" s="23" t="str">
        <f t="shared" si="9"/>
        <v/>
      </c>
      <c r="DB16" s="23" t="str">
        <f t="shared" si="10"/>
        <v/>
      </c>
      <c r="DC16" s="23" t="str">
        <f t="shared" si="11"/>
        <v/>
      </c>
      <c r="DD16" s="23" t="str">
        <f t="shared" si="12"/>
        <v/>
      </c>
      <c r="DE16" s="23" t="str">
        <f t="shared" si="13"/>
        <v/>
      </c>
      <c r="DF16" s="23" t="str">
        <f t="shared" si="14"/>
        <v/>
      </c>
      <c r="DG16" s="23" t="str">
        <f t="shared" si="15"/>
        <v/>
      </c>
      <c r="DH16" s="23" t="str">
        <f t="shared" si="16"/>
        <v/>
      </c>
      <c r="DI16" s="23" t="str">
        <f t="shared" si="17"/>
        <v/>
      </c>
      <c r="DJ16" s="23" t="str">
        <f t="shared" si="18"/>
        <v/>
      </c>
      <c r="DK16" s="23" t="str">
        <f t="shared" si="19"/>
        <v>Menggali isi teks pidato yang didengar dan dibaca.</v>
      </c>
      <c r="DL16" s="23" t="str">
        <f t="shared" si="20"/>
        <v>Menggali informasi yang terdapat pada teks nonfiksi.</v>
      </c>
      <c r="DM16" s="31" t="str">
        <f>IF(DK16="","",LOOKUP(MAX($CV16:$DJ16),KKM!$C$11:$C$14,KKM!$E$11:$E$14)&amp;" "&amp;BID!DK16&amp;"; "&amp;LOOKUP(MIN(BID!CV16:DJ16),KKM!$C$11:$C$14,KKM!$E$11:$E$14)&amp;" "&amp;BID!DL16)</f>
        <v>Memiliki kemampuan yang sangat baik dalam  Menggali isi teks pidato yang didengar dan dibaca.; Memiliki kemampuan yang baik dalam  Menggali informasi yang terdapat pada teks nonfiksi.</v>
      </c>
      <c r="DO16" s="9" t="str">
        <f t="shared" si="21"/>
        <v/>
      </c>
      <c r="DP16" s="9" t="str">
        <f t="shared" si="22"/>
        <v/>
      </c>
      <c r="DQ16" s="9" t="str">
        <f t="shared" si="23"/>
        <v/>
      </c>
      <c r="DR16" s="9" t="str">
        <f t="shared" si="24"/>
        <v/>
      </c>
      <c r="DS16" s="9">
        <f t="shared" si="25"/>
        <v>80</v>
      </c>
      <c r="DT16" s="9">
        <f t="shared" si="26"/>
        <v>80</v>
      </c>
      <c r="DU16" s="9">
        <f t="shared" si="27"/>
        <v>80</v>
      </c>
      <c r="DV16" s="9">
        <f t="shared" si="28"/>
        <v>80</v>
      </c>
      <c r="DW16" s="9" t="str">
        <f t="shared" si="29"/>
        <v/>
      </c>
      <c r="DX16" s="9" t="str">
        <f t="shared" si="30"/>
        <v/>
      </c>
      <c r="DY16" s="9" t="str">
        <f t="shared" si="31"/>
        <v/>
      </c>
      <c r="DZ16" s="9" t="str">
        <f t="shared" si="32"/>
        <v/>
      </c>
      <c r="EA16" s="9" t="str">
        <f t="shared" si="33"/>
        <v/>
      </c>
      <c r="EB16" s="9" t="str">
        <f t="shared" si="34"/>
        <v/>
      </c>
      <c r="EC16" s="9" t="str">
        <f t="shared" si="35"/>
        <v/>
      </c>
      <c r="ED16" s="9" t="str">
        <f t="shared" si="36"/>
        <v>Menyampaikan pidato hasil karya pribadi dengan menggunakan kosakata baku dan kalimat efektif sebagai bentuk ungkapan diri</v>
      </c>
      <c r="EE16" s="9" t="str">
        <f t="shared" si="37"/>
        <v>Menyampaikan pidato hasil karya pribadi dengan menggunakan kosakata baku dan kalimat efektif sebagai bentuk ungkapan diri</v>
      </c>
      <c r="EF16" s="31" t="str">
        <f>IFERROR(LOOKUP(MAX($DO16:$EC16),KKM!$C$11:$C$14,KKM!$F$11:$F$14),"")&amp;BID!ED16&amp;"; "&amp;IFERROR(LOOKUP(MIN($DO16:$EC16),KKM!$C$11:$C$14,KKM!$F$11:$F$14),"")&amp;BID!EE16</f>
        <v>Terampil dalam Menyampaikan pidato hasil karya pribadi dengan menggunakan kosakata baku dan kalimat efektif sebagai bentuk ungkapan diri; Terampil dalam Menyampaikan pidato hasil karya pribadi dengan menggunakan kosakata baku dan kalimat efektif sebagai bentuk ungkapan diri</v>
      </c>
    </row>
    <row r="17" spans="1:136" ht="47.25" x14ac:dyDescent="0.25">
      <c r="A17" s="2">
        <v>15</v>
      </c>
      <c r="B17" s="3" t="str">
        <f t="shared" ca="1" si="0"/>
        <v>MUHAMMAD REVALISA AKBAR</v>
      </c>
      <c r="C17" s="3" t="str">
        <f t="shared" ca="1" si="0"/>
        <v>0087069179</v>
      </c>
      <c r="D17" s="4" t="s">
        <v>181</v>
      </c>
      <c r="E17" s="5">
        <v>80</v>
      </c>
      <c r="F17" s="5"/>
      <c r="G17" s="5"/>
      <c r="H17" s="5"/>
      <c r="I17" s="5"/>
      <c r="J17" s="4" t="s">
        <v>182</v>
      </c>
      <c r="K17" s="5">
        <v>80</v>
      </c>
      <c r="L17" s="5"/>
      <c r="M17" s="5"/>
      <c r="N17" s="5"/>
      <c r="O17" s="5"/>
      <c r="P17" s="4" t="s">
        <v>183</v>
      </c>
      <c r="Q17" s="5">
        <v>80</v>
      </c>
      <c r="R17" s="5"/>
      <c r="S17" s="5"/>
      <c r="T17" s="5"/>
      <c r="U17" s="5"/>
      <c r="V17" s="4" t="s">
        <v>184</v>
      </c>
      <c r="W17" s="5">
        <v>80</v>
      </c>
      <c r="X17" s="5"/>
      <c r="Y17" s="5"/>
      <c r="Z17" s="5"/>
      <c r="AA17" s="5"/>
      <c r="AB17" s="4" t="s">
        <v>185</v>
      </c>
      <c r="AC17" s="5"/>
      <c r="AD17" s="5"/>
      <c r="AE17" s="5"/>
      <c r="AF17" s="5"/>
      <c r="AG17" s="5">
        <v>80</v>
      </c>
      <c r="AH17" s="4" t="s">
        <v>186</v>
      </c>
      <c r="AI17" s="5"/>
      <c r="AJ17" s="5"/>
      <c r="AK17" s="5"/>
      <c r="AL17" s="5"/>
      <c r="AM17" s="5">
        <v>80</v>
      </c>
      <c r="AN17" s="6" t="s">
        <v>187</v>
      </c>
      <c r="AO17" s="5"/>
      <c r="AP17" s="5"/>
      <c r="AQ17" s="5"/>
      <c r="AR17" s="5"/>
      <c r="AS17" s="5">
        <v>80</v>
      </c>
      <c r="AT17" s="4" t="s">
        <v>188</v>
      </c>
      <c r="AU17" s="5"/>
      <c r="AV17" s="5"/>
      <c r="AW17" s="5"/>
      <c r="AX17" s="5"/>
      <c r="AY17" s="5">
        <v>80</v>
      </c>
      <c r="AZ17" s="4"/>
      <c r="BA17" s="5"/>
      <c r="BB17" s="5"/>
      <c r="BC17" s="5"/>
      <c r="BD17" s="5"/>
      <c r="BE17" s="5"/>
      <c r="BF17" s="4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6">
        <f t="shared" si="2"/>
        <v>80</v>
      </c>
      <c r="CQ17" s="10">
        <f t="shared" si="3"/>
        <v>80</v>
      </c>
      <c r="CR17" s="10" t="str">
        <f t="shared" si="1"/>
        <v/>
      </c>
      <c r="CS17" s="10" t="str">
        <f t="shared" si="1"/>
        <v/>
      </c>
      <c r="CT17" s="10" t="str">
        <f t="shared" si="1"/>
        <v/>
      </c>
      <c r="CU17" s="10">
        <f t="shared" si="1"/>
        <v>80</v>
      </c>
      <c r="CV17" s="21">
        <f t="shared" si="4"/>
        <v>80</v>
      </c>
      <c r="CW17" s="21">
        <f t="shared" si="5"/>
        <v>80</v>
      </c>
      <c r="CX17" s="22">
        <f t="shared" si="6"/>
        <v>80</v>
      </c>
      <c r="CY17" s="22">
        <f t="shared" si="7"/>
        <v>80</v>
      </c>
      <c r="CZ17" s="22" t="str">
        <f t="shared" si="8"/>
        <v/>
      </c>
      <c r="DA17" s="23" t="str">
        <f t="shared" si="9"/>
        <v/>
      </c>
      <c r="DB17" s="23" t="str">
        <f t="shared" si="10"/>
        <v/>
      </c>
      <c r="DC17" s="23" t="str">
        <f t="shared" si="11"/>
        <v/>
      </c>
      <c r="DD17" s="23" t="str">
        <f t="shared" si="12"/>
        <v/>
      </c>
      <c r="DE17" s="23" t="str">
        <f t="shared" si="13"/>
        <v/>
      </c>
      <c r="DF17" s="23" t="str">
        <f t="shared" si="14"/>
        <v/>
      </c>
      <c r="DG17" s="23" t="str">
        <f t="shared" si="15"/>
        <v/>
      </c>
      <c r="DH17" s="23" t="str">
        <f t="shared" si="16"/>
        <v/>
      </c>
      <c r="DI17" s="23" t="str">
        <f t="shared" si="17"/>
        <v/>
      </c>
      <c r="DJ17" s="23" t="str">
        <f t="shared" si="18"/>
        <v/>
      </c>
      <c r="DK17" s="23" t="str">
        <f t="shared" si="19"/>
        <v>Menggali isi teks pidato yang didengar dan dibaca.</v>
      </c>
      <c r="DL17" s="23" t="str">
        <f t="shared" si="20"/>
        <v>Menggali isi teks pidato yang didengar dan dibaca.</v>
      </c>
      <c r="DM17" s="31" t="str">
        <f>IF(DK17="","",LOOKUP(MAX($CV17:$DJ17),KKM!$C$11:$C$14,KKM!$E$11:$E$14)&amp;" "&amp;BID!DK17&amp;"; "&amp;LOOKUP(MIN(BID!CV17:DJ17),KKM!$C$11:$C$14,KKM!$E$11:$E$14)&amp;" "&amp;BID!DL17)</f>
        <v>Memiliki kemampuan yang baik dalam  Menggali isi teks pidato yang didengar dan dibaca.; Memiliki kemampuan yang baik dalam  Menggali isi teks pidato yang didengar dan dibaca.</v>
      </c>
      <c r="DO17" s="9" t="str">
        <f t="shared" si="21"/>
        <v/>
      </c>
      <c r="DP17" s="9" t="str">
        <f t="shared" si="22"/>
        <v/>
      </c>
      <c r="DQ17" s="9" t="str">
        <f t="shared" si="23"/>
        <v/>
      </c>
      <c r="DR17" s="9" t="str">
        <f t="shared" si="24"/>
        <v/>
      </c>
      <c r="DS17" s="9">
        <f t="shared" si="25"/>
        <v>80</v>
      </c>
      <c r="DT17" s="9">
        <f t="shared" si="26"/>
        <v>80</v>
      </c>
      <c r="DU17" s="9">
        <f t="shared" si="27"/>
        <v>80</v>
      </c>
      <c r="DV17" s="9">
        <f t="shared" si="28"/>
        <v>80</v>
      </c>
      <c r="DW17" s="9" t="str">
        <f t="shared" si="29"/>
        <v/>
      </c>
      <c r="DX17" s="9" t="str">
        <f t="shared" si="30"/>
        <v/>
      </c>
      <c r="DY17" s="9" t="str">
        <f t="shared" si="31"/>
        <v/>
      </c>
      <c r="DZ17" s="9" t="str">
        <f t="shared" si="32"/>
        <v/>
      </c>
      <c r="EA17" s="9" t="str">
        <f t="shared" si="33"/>
        <v/>
      </c>
      <c r="EB17" s="9" t="str">
        <f t="shared" si="34"/>
        <v/>
      </c>
      <c r="EC17" s="9" t="str">
        <f t="shared" si="35"/>
        <v/>
      </c>
      <c r="ED17" s="9" t="str">
        <f t="shared" si="36"/>
        <v>Menyampaikan pidato hasil karya pribadi dengan menggunakan kosakata baku dan kalimat efektif sebagai bentuk ungkapan diri</v>
      </c>
      <c r="EE17" s="9" t="str">
        <f t="shared" si="37"/>
        <v>Menyampaikan pidato hasil karya pribadi dengan menggunakan kosakata baku dan kalimat efektif sebagai bentuk ungkapan diri</v>
      </c>
      <c r="EF17" s="31" t="str">
        <f>IFERROR(LOOKUP(MAX($DO17:$EC17),KKM!$C$11:$C$14,KKM!$F$11:$F$14),"")&amp;BID!ED17&amp;"; "&amp;IFERROR(LOOKUP(MIN($DO17:$EC17),KKM!$C$11:$C$14,KKM!$F$11:$F$14),"")&amp;BID!EE17</f>
        <v>Terampil dalam Menyampaikan pidato hasil karya pribadi dengan menggunakan kosakata baku dan kalimat efektif sebagai bentuk ungkapan diri; Terampil dalam Menyampaikan pidato hasil karya pribadi dengan menggunakan kosakata baku dan kalimat efektif sebagai bentuk ungkapan diri</v>
      </c>
    </row>
    <row r="18" spans="1:136" ht="47.25" x14ac:dyDescent="0.25">
      <c r="A18" s="2">
        <v>16</v>
      </c>
      <c r="B18" s="3" t="str">
        <f t="shared" ca="1" si="0"/>
        <v>MUHAMMAD ROZI</v>
      </c>
      <c r="C18" s="3" t="str">
        <f t="shared" ca="1" si="0"/>
        <v>0078857610</v>
      </c>
      <c r="D18" s="4" t="s">
        <v>181</v>
      </c>
      <c r="E18" s="5">
        <v>80</v>
      </c>
      <c r="F18" s="5"/>
      <c r="G18" s="5"/>
      <c r="H18" s="5"/>
      <c r="I18" s="5"/>
      <c r="J18" s="4" t="s">
        <v>182</v>
      </c>
      <c r="K18" s="5">
        <v>80</v>
      </c>
      <c r="L18" s="5"/>
      <c r="M18" s="5"/>
      <c r="N18" s="5"/>
      <c r="O18" s="5"/>
      <c r="P18" s="4" t="s">
        <v>183</v>
      </c>
      <c r="Q18" s="5">
        <v>80</v>
      </c>
      <c r="R18" s="5"/>
      <c r="S18" s="5"/>
      <c r="T18" s="5"/>
      <c r="U18" s="5"/>
      <c r="V18" s="4" t="s">
        <v>184</v>
      </c>
      <c r="W18" s="5">
        <v>80</v>
      </c>
      <c r="X18" s="5"/>
      <c r="Y18" s="5"/>
      <c r="Z18" s="5"/>
      <c r="AA18" s="5"/>
      <c r="AB18" s="4" t="s">
        <v>185</v>
      </c>
      <c r="AC18" s="5"/>
      <c r="AD18" s="5"/>
      <c r="AE18" s="5"/>
      <c r="AF18" s="5"/>
      <c r="AG18" s="5">
        <v>80</v>
      </c>
      <c r="AH18" s="4" t="s">
        <v>186</v>
      </c>
      <c r="AI18" s="5"/>
      <c r="AJ18" s="5"/>
      <c r="AK18" s="5"/>
      <c r="AL18" s="5"/>
      <c r="AM18" s="5">
        <v>80</v>
      </c>
      <c r="AN18" s="6" t="s">
        <v>187</v>
      </c>
      <c r="AO18" s="5"/>
      <c r="AP18" s="5"/>
      <c r="AQ18" s="5"/>
      <c r="AR18" s="5"/>
      <c r="AS18" s="5">
        <v>80</v>
      </c>
      <c r="AT18" s="4" t="s">
        <v>188</v>
      </c>
      <c r="AU18" s="5"/>
      <c r="AV18" s="5"/>
      <c r="AW18" s="5"/>
      <c r="AX18" s="5"/>
      <c r="AY18" s="5">
        <v>80</v>
      </c>
      <c r="AZ18" s="4"/>
      <c r="BA18" s="5"/>
      <c r="BB18" s="5"/>
      <c r="BC18" s="5"/>
      <c r="BD18" s="5"/>
      <c r="BE18" s="5"/>
      <c r="BF18" s="4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6">
        <f t="shared" si="2"/>
        <v>80</v>
      </c>
      <c r="CQ18" s="10">
        <f t="shared" si="3"/>
        <v>80</v>
      </c>
      <c r="CR18" s="10" t="str">
        <f t="shared" si="1"/>
        <v/>
      </c>
      <c r="CS18" s="10" t="str">
        <f t="shared" si="1"/>
        <v/>
      </c>
      <c r="CT18" s="10" t="str">
        <f t="shared" si="1"/>
        <v/>
      </c>
      <c r="CU18" s="10">
        <f t="shared" si="1"/>
        <v>80</v>
      </c>
      <c r="CV18" s="21">
        <f t="shared" si="4"/>
        <v>80</v>
      </c>
      <c r="CW18" s="21">
        <f t="shared" si="5"/>
        <v>80</v>
      </c>
      <c r="CX18" s="22">
        <f t="shared" si="6"/>
        <v>80</v>
      </c>
      <c r="CY18" s="22">
        <f t="shared" si="7"/>
        <v>80</v>
      </c>
      <c r="CZ18" s="22" t="str">
        <f t="shared" si="8"/>
        <v/>
      </c>
      <c r="DA18" s="23" t="str">
        <f t="shared" si="9"/>
        <v/>
      </c>
      <c r="DB18" s="23" t="str">
        <f t="shared" si="10"/>
        <v/>
      </c>
      <c r="DC18" s="23" t="str">
        <f t="shared" si="11"/>
        <v/>
      </c>
      <c r="DD18" s="23" t="str">
        <f t="shared" si="12"/>
        <v/>
      </c>
      <c r="DE18" s="23" t="str">
        <f t="shared" si="13"/>
        <v/>
      </c>
      <c r="DF18" s="23" t="str">
        <f t="shared" si="14"/>
        <v/>
      </c>
      <c r="DG18" s="23" t="str">
        <f t="shared" si="15"/>
        <v/>
      </c>
      <c r="DH18" s="23" t="str">
        <f t="shared" si="16"/>
        <v/>
      </c>
      <c r="DI18" s="23" t="str">
        <f t="shared" si="17"/>
        <v/>
      </c>
      <c r="DJ18" s="23" t="str">
        <f t="shared" si="18"/>
        <v/>
      </c>
      <c r="DK18" s="23" t="str">
        <f t="shared" si="19"/>
        <v>Menggali isi teks pidato yang didengar dan dibaca.</v>
      </c>
      <c r="DL18" s="23" t="str">
        <f t="shared" si="20"/>
        <v>Menggali isi teks pidato yang didengar dan dibaca.</v>
      </c>
      <c r="DM18" s="31" t="str">
        <f>IF(DK18="","",LOOKUP(MAX($CV18:$DJ18),KKM!$C$11:$C$14,KKM!$E$11:$E$14)&amp;" "&amp;BID!DK18&amp;"; "&amp;LOOKUP(MIN(BID!CV18:DJ18),KKM!$C$11:$C$14,KKM!$E$11:$E$14)&amp;" "&amp;BID!DL18)</f>
        <v>Memiliki kemampuan yang baik dalam  Menggali isi teks pidato yang didengar dan dibaca.; Memiliki kemampuan yang baik dalam  Menggali isi teks pidato yang didengar dan dibaca.</v>
      </c>
      <c r="DO18" s="9" t="str">
        <f t="shared" si="21"/>
        <v/>
      </c>
      <c r="DP18" s="9" t="str">
        <f t="shared" si="22"/>
        <v/>
      </c>
      <c r="DQ18" s="9" t="str">
        <f t="shared" si="23"/>
        <v/>
      </c>
      <c r="DR18" s="9" t="str">
        <f t="shared" si="24"/>
        <v/>
      </c>
      <c r="DS18" s="9">
        <f t="shared" si="25"/>
        <v>80</v>
      </c>
      <c r="DT18" s="9">
        <f t="shared" si="26"/>
        <v>80</v>
      </c>
      <c r="DU18" s="9">
        <f t="shared" si="27"/>
        <v>80</v>
      </c>
      <c r="DV18" s="9">
        <f t="shared" si="28"/>
        <v>80</v>
      </c>
      <c r="DW18" s="9" t="str">
        <f t="shared" si="29"/>
        <v/>
      </c>
      <c r="DX18" s="9" t="str">
        <f t="shared" si="30"/>
        <v/>
      </c>
      <c r="DY18" s="9" t="str">
        <f t="shared" si="31"/>
        <v/>
      </c>
      <c r="DZ18" s="9" t="str">
        <f t="shared" si="32"/>
        <v/>
      </c>
      <c r="EA18" s="9" t="str">
        <f t="shared" si="33"/>
        <v/>
      </c>
      <c r="EB18" s="9" t="str">
        <f t="shared" si="34"/>
        <v/>
      </c>
      <c r="EC18" s="9" t="str">
        <f t="shared" si="35"/>
        <v/>
      </c>
      <c r="ED18" s="9" t="str">
        <f t="shared" si="36"/>
        <v>Menyampaikan pidato hasil karya pribadi dengan menggunakan kosakata baku dan kalimat efektif sebagai bentuk ungkapan diri</v>
      </c>
      <c r="EE18" s="9" t="str">
        <f t="shared" si="37"/>
        <v>Menyampaikan pidato hasil karya pribadi dengan menggunakan kosakata baku dan kalimat efektif sebagai bentuk ungkapan diri</v>
      </c>
      <c r="EF18" s="31" t="str">
        <f>IFERROR(LOOKUP(MAX($DO18:$EC18),KKM!$C$11:$C$14,KKM!$F$11:$F$14),"")&amp;BID!ED18&amp;"; "&amp;IFERROR(LOOKUP(MIN($DO18:$EC18),KKM!$C$11:$C$14,KKM!$F$11:$F$14),"")&amp;BID!EE18</f>
        <v>Terampil dalam Menyampaikan pidato hasil karya pribadi dengan menggunakan kosakata baku dan kalimat efektif sebagai bentuk ungkapan diri; Terampil dalam Menyampaikan pidato hasil karya pribadi dengan menggunakan kosakata baku dan kalimat efektif sebagai bentuk ungkapan diri</v>
      </c>
    </row>
    <row r="19" spans="1:136" ht="47.25" x14ac:dyDescent="0.25">
      <c r="A19" s="2">
        <v>17</v>
      </c>
      <c r="B19" s="3" t="str">
        <f t="shared" ca="1" si="0"/>
        <v>MUHAMMAD SUKRON</v>
      </c>
      <c r="C19" s="3" t="str">
        <f t="shared" ca="1" si="0"/>
        <v>0073337501</v>
      </c>
      <c r="D19" s="4" t="s">
        <v>181</v>
      </c>
      <c r="E19" s="5">
        <v>100</v>
      </c>
      <c r="F19" s="5"/>
      <c r="G19" s="5"/>
      <c r="H19" s="5"/>
      <c r="I19" s="5"/>
      <c r="J19" s="4" t="s">
        <v>182</v>
      </c>
      <c r="K19" s="5">
        <v>90</v>
      </c>
      <c r="L19" s="5"/>
      <c r="M19" s="5"/>
      <c r="N19" s="5"/>
      <c r="O19" s="5"/>
      <c r="P19" s="4" t="s">
        <v>183</v>
      </c>
      <c r="Q19" s="5">
        <v>80</v>
      </c>
      <c r="R19" s="5"/>
      <c r="S19" s="5"/>
      <c r="T19" s="5"/>
      <c r="U19" s="5"/>
      <c r="V19" s="4" t="s">
        <v>184</v>
      </c>
      <c r="W19" s="5">
        <v>80</v>
      </c>
      <c r="X19" s="5"/>
      <c r="Y19" s="5"/>
      <c r="Z19" s="5"/>
      <c r="AA19" s="5"/>
      <c r="AB19" s="4" t="s">
        <v>185</v>
      </c>
      <c r="AC19" s="5"/>
      <c r="AD19" s="5"/>
      <c r="AE19" s="5"/>
      <c r="AF19" s="5"/>
      <c r="AG19" s="5">
        <v>80</v>
      </c>
      <c r="AH19" s="4" t="s">
        <v>186</v>
      </c>
      <c r="AI19" s="5"/>
      <c r="AJ19" s="5"/>
      <c r="AK19" s="5"/>
      <c r="AL19" s="5"/>
      <c r="AM19" s="5">
        <v>80</v>
      </c>
      <c r="AN19" s="6" t="s">
        <v>187</v>
      </c>
      <c r="AO19" s="5"/>
      <c r="AP19" s="5"/>
      <c r="AQ19" s="5"/>
      <c r="AR19" s="5"/>
      <c r="AS19" s="5">
        <v>80</v>
      </c>
      <c r="AT19" s="4" t="s">
        <v>188</v>
      </c>
      <c r="AU19" s="5"/>
      <c r="AV19" s="5"/>
      <c r="AW19" s="5"/>
      <c r="AX19" s="5"/>
      <c r="AY19" s="5">
        <v>80</v>
      </c>
      <c r="AZ19" s="4"/>
      <c r="BA19" s="5"/>
      <c r="BB19" s="5"/>
      <c r="BC19" s="5"/>
      <c r="BD19" s="5"/>
      <c r="BE19" s="5"/>
      <c r="BF19" s="4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6">
        <f t="shared" si="2"/>
        <v>87.5</v>
      </c>
      <c r="CQ19" s="10">
        <f t="shared" si="3"/>
        <v>87.5</v>
      </c>
      <c r="CR19" s="10" t="str">
        <f t="shared" si="3"/>
        <v/>
      </c>
      <c r="CS19" s="10" t="str">
        <f t="shared" si="3"/>
        <v/>
      </c>
      <c r="CT19" s="10" t="str">
        <f t="shared" si="3"/>
        <v/>
      </c>
      <c r="CU19" s="10">
        <f t="shared" si="3"/>
        <v>80</v>
      </c>
      <c r="CV19" s="21">
        <f t="shared" si="4"/>
        <v>100</v>
      </c>
      <c r="CW19" s="21">
        <f t="shared" si="5"/>
        <v>90</v>
      </c>
      <c r="CX19" s="22">
        <f t="shared" si="6"/>
        <v>80</v>
      </c>
      <c r="CY19" s="22">
        <f t="shared" si="7"/>
        <v>80</v>
      </c>
      <c r="CZ19" s="22" t="str">
        <f t="shared" si="8"/>
        <v/>
      </c>
      <c r="DA19" s="23" t="str">
        <f t="shared" si="9"/>
        <v/>
      </c>
      <c r="DB19" s="23" t="str">
        <f t="shared" si="10"/>
        <v/>
      </c>
      <c r="DC19" s="23" t="str">
        <f t="shared" si="11"/>
        <v/>
      </c>
      <c r="DD19" s="23" t="str">
        <f t="shared" si="12"/>
        <v/>
      </c>
      <c r="DE19" s="23" t="str">
        <f t="shared" si="13"/>
        <v/>
      </c>
      <c r="DF19" s="23" t="str">
        <f t="shared" si="14"/>
        <v/>
      </c>
      <c r="DG19" s="23" t="str">
        <f t="shared" si="15"/>
        <v/>
      </c>
      <c r="DH19" s="23" t="str">
        <f t="shared" si="16"/>
        <v/>
      </c>
      <c r="DI19" s="23" t="str">
        <f t="shared" si="17"/>
        <v/>
      </c>
      <c r="DJ19" s="23" t="str">
        <f t="shared" si="18"/>
        <v/>
      </c>
      <c r="DK19" s="23" t="str">
        <f t="shared" si="19"/>
        <v>Menggali isi teks pidato yang didengar dan dibaca.</v>
      </c>
      <c r="DL19" s="23" t="str">
        <f t="shared" si="20"/>
        <v xml:space="preserve">Menelusuri tuturan dan tindakan tokoh serta penceritaan penulis dalam teks fiksi. </v>
      </c>
      <c r="DM19" s="31" t="str">
        <f>IF(DK19="","",LOOKUP(MAX($CV19:$DJ19),KKM!$C$11:$C$14,KKM!$E$11:$E$14)&amp;" "&amp;BID!DK19&amp;"; "&amp;LOOKUP(MIN(BID!CV19:DJ19),KKM!$C$11:$C$14,KKM!$E$11:$E$14)&amp;" "&amp;BID!DL19)</f>
        <v xml:space="preserve">Memiliki kemampuan yang sangat baik dalam  Menggali isi teks pidato yang didengar dan dibaca.; Memiliki kemampuan yang baik dalam  Menelusuri tuturan dan tindakan tokoh serta penceritaan penulis dalam teks fiksi. </v>
      </c>
      <c r="DO19" s="9" t="str">
        <f t="shared" si="21"/>
        <v/>
      </c>
      <c r="DP19" s="9" t="str">
        <f t="shared" si="22"/>
        <v/>
      </c>
      <c r="DQ19" s="9" t="str">
        <f t="shared" si="23"/>
        <v/>
      </c>
      <c r="DR19" s="9" t="str">
        <f t="shared" si="24"/>
        <v/>
      </c>
      <c r="DS19" s="9">
        <f t="shared" si="25"/>
        <v>80</v>
      </c>
      <c r="DT19" s="9">
        <f t="shared" si="26"/>
        <v>80</v>
      </c>
      <c r="DU19" s="9">
        <f t="shared" si="27"/>
        <v>80</v>
      </c>
      <c r="DV19" s="9">
        <f t="shared" si="28"/>
        <v>80</v>
      </c>
      <c r="DW19" s="9" t="str">
        <f t="shared" si="29"/>
        <v/>
      </c>
      <c r="DX19" s="9" t="str">
        <f t="shared" si="30"/>
        <v/>
      </c>
      <c r="DY19" s="9" t="str">
        <f t="shared" si="31"/>
        <v/>
      </c>
      <c r="DZ19" s="9" t="str">
        <f t="shared" si="32"/>
        <v/>
      </c>
      <c r="EA19" s="9" t="str">
        <f t="shared" si="33"/>
        <v/>
      </c>
      <c r="EB19" s="9" t="str">
        <f t="shared" si="34"/>
        <v/>
      </c>
      <c r="EC19" s="9" t="str">
        <f t="shared" si="35"/>
        <v/>
      </c>
      <c r="ED19" s="9" t="str">
        <f t="shared" si="36"/>
        <v>Menyampaikan pidato hasil karya pribadi dengan menggunakan kosakata baku dan kalimat efektif sebagai bentuk ungkapan diri</v>
      </c>
      <c r="EE19" s="9" t="str">
        <f t="shared" si="37"/>
        <v>Menyampaikan pidato hasil karya pribadi dengan menggunakan kosakata baku dan kalimat efektif sebagai bentuk ungkapan diri</v>
      </c>
      <c r="EF19" s="31" t="str">
        <f>IFERROR(LOOKUP(MAX($DO19:$EC19),KKM!$C$11:$C$14,KKM!$F$11:$F$14),"")&amp;BID!ED19&amp;"; "&amp;IFERROR(LOOKUP(MIN($DO19:$EC19),KKM!$C$11:$C$14,KKM!$F$11:$F$14),"")&amp;BID!EE19</f>
        <v>Terampil dalam Menyampaikan pidato hasil karya pribadi dengan menggunakan kosakata baku dan kalimat efektif sebagai bentuk ungkapan diri; Terampil dalam Menyampaikan pidato hasil karya pribadi dengan menggunakan kosakata baku dan kalimat efektif sebagai bentuk ungkapan diri</v>
      </c>
    </row>
    <row r="20" spans="1:136" ht="47.25" x14ac:dyDescent="0.25">
      <c r="A20" s="2">
        <v>18</v>
      </c>
      <c r="B20" s="3" t="str">
        <f t="shared" ca="1" si="0"/>
        <v>NADIVA</v>
      </c>
      <c r="C20" s="3" t="str">
        <f t="shared" ca="1" si="0"/>
        <v>0084028635</v>
      </c>
      <c r="D20" s="4" t="s">
        <v>181</v>
      </c>
      <c r="E20" s="5">
        <v>80</v>
      </c>
      <c r="F20" s="5"/>
      <c r="G20" s="5"/>
      <c r="H20" s="5"/>
      <c r="I20" s="5"/>
      <c r="J20" s="4" t="s">
        <v>182</v>
      </c>
      <c r="K20" s="5">
        <v>80</v>
      </c>
      <c r="L20" s="5"/>
      <c r="M20" s="5"/>
      <c r="N20" s="5"/>
      <c r="O20" s="5"/>
      <c r="P20" s="4" t="s">
        <v>183</v>
      </c>
      <c r="Q20" s="5">
        <v>80</v>
      </c>
      <c r="R20" s="5"/>
      <c r="S20" s="5"/>
      <c r="T20" s="5"/>
      <c r="U20" s="5"/>
      <c r="V20" s="4" t="s">
        <v>184</v>
      </c>
      <c r="W20" s="5">
        <v>80</v>
      </c>
      <c r="X20" s="5"/>
      <c r="Y20" s="5"/>
      <c r="Z20" s="5"/>
      <c r="AA20" s="5"/>
      <c r="AB20" s="4" t="s">
        <v>185</v>
      </c>
      <c r="AC20" s="5"/>
      <c r="AD20" s="5"/>
      <c r="AE20" s="5"/>
      <c r="AF20" s="5"/>
      <c r="AG20" s="5">
        <v>80</v>
      </c>
      <c r="AH20" s="4" t="s">
        <v>186</v>
      </c>
      <c r="AI20" s="5"/>
      <c r="AJ20" s="5"/>
      <c r="AK20" s="5"/>
      <c r="AL20" s="5"/>
      <c r="AM20" s="5">
        <v>80</v>
      </c>
      <c r="AN20" s="6" t="s">
        <v>187</v>
      </c>
      <c r="AO20" s="5"/>
      <c r="AP20" s="5"/>
      <c r="AQ20" s="5"/>
      <c r="AR20" s="5"/>
      <c r="AS20" s="5">
        <v>80</v>
      </c>
      <c r="AT20" s="4" t="s">
        <v>188</v>
      </c>
      <c r="AU20" s="5"/>
      <c r="AV20" s="5"/>
      <c r="AW20" s="5"/>
      <c r="AX20" s="5"/>
      <c r="AY20" s="5">
        <v>80</v>
      </c>
      <c r="AZ20" s="4"/>
      <c r="BA20" s="5"/>
      <c r="BB20" s="5"/>
      <c r="BC20" s="5"/>
      <c r="BD20" s="5"/>
      <c r="BE20" s="5"/>
      <c r="BF20" s="4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6">
        <f t="shared" si="2"/>
        <v>80</v>
      </c>
      <c r="CQ20" s="10">
        <f t="shared" si="3"/>
        <v>80</v>
      </c>
      <c r="CR20" s="10" t="str">
        <f t="shared" si="3"/>
        <v/>
      </c>
      <c r="CS20" s="10" t="str">
        <f t="shared" si="3"/>
        <v/>
      </c>
      <c r="CT20" s="10" t="str">
        <f t="shared" si="3"/>
        <v/>
      </c>
      <c r="CU20" s="10">
        <f t="shared" si="3"/>
        <v>80</v>
      </c>
      <c r="CV20" s="21">
        <f t="shared" si="4"/>
        <v>80</v>
      </c>
      <c r="CW20" s="21">
        <f t="shared" si="5"/>
        <v>80</v>
      </c>
      <c r="CX20" s="22">
        <f t="shared" si="6"/>
        <v>80</v>
      </c>
      <c r="CY20" s="22">
        <f t="shared" si="7"/>
        <v>80</v>
      </c>
      <c r="CZ20" s="22" t="str">
        <f t="shared" si="8"/>
        <v/>
      </c>
      <c r="DA20" s="23" t="str">
        <f t="shared" si="9"/>
        <v/>
      </c>
      <c r="DB20" s="23" t="str">
        <f t="shared" si="10"/>
        <v/>
      </c>
      <c r="DC20" s="23" t="str">
        <f t="shared" si="11"/>
        <v/>
      </c>
      <c r="DD20" s="23" t="str">
        <f t="shared" si="12"/>
        <v/>
      </c>
      <c r="DE20" s="23" t="str">
        <f t="shared" si="13"/>
        <v/>
      </c>
      <c r="DF20" s="23" t="str">
        <f t="shared" si="14"/>
        <v/>
      </c>
      <c r="DG20" s="23" t="str">
        <f t="shared" si="15"/>
        <v/>
      </c>
      <c r="DH20" s="23" t="str">
        <f t="shared" si="16"/>
        <v/>
      </c>
      <c r="DI20" s="23" t="str">
        <f t="shared" si="17"/>
        <v/>
      </c>
      <c r="DJ20" s="23" t="str">
        <f t="shared" si="18"/>
        <v/>
      </c>
      <c r="DK20" s="23" t="str">
        <f t="shared" si="19"/>
        <v>Menggali isi teks pidato yang didengar dan dibaca.</v>
      </c>
      <c r="DL20" s="23" t="str">
        <f t="shared" si="20"/>
        <v>Menggali isi teks pidato yang didengar dan dibaca.</v>
      </c>
      <c r="DM20" s="31" t="str">
        <f>IF(DK20="","",LOOKUP(MAX($CV20:$DJ20),KKM!$C$11:$C$14,KKM!$E$11:$E$14)&amp;" "&amp;BID!DK20&amp;"; "&amp;LOOKUP(MIN(BID!CV20:DJ20),KKM!$C$11:$C$14,KKM!$E$11:$E$14)&amp;" "&amp;BID!DL20)</f>
        <v>Memiliki kemampuan yang baik dalam  Menggali isi teks pidato yang didengar dan dibaca.; Memiliki kemampuan yang baik dalam  Menggali isi teks pidato yang didengar dan dibaca.</v>
      </c>
      <c r="DO20" s="9" t="str">
        <f t="shared" si="21"/>
        <v/>
      </c>
      <c r="DP20" s="9" t="str">
        <f t="shared" si="22"/>
        <v/>
      </c>
      <c r="DQ20" s="9" t="str">
        <f t="shared" si="23"/>
        <v/>
      </c>
      <c r="DR20" s="9" t="str">
        <f t="shared" si="24"/>
        <v/>
      </c>
      <c r="DS20" s="9">
        <f t="shared" si="25"/>
        <v>80</v>
      </c>
      <c r="DT20" s="9">
        <f t="shared" si="26"/>
        <v>80</v>
      </c>
      <c r="DU20" s="9">
        <f t="shared" si="27"/>
        <v>80</v>
      </c>
      <c r="DV20" s="9">
        <f t="shared" si="28"/>
        <v>80</v>
      </c>
      <c r="DW20" s="9" t="str">
        <f t="shared" si="29"/>
        <v/>
      </c>
      <c r="DX20" s="9" t="str">
        <f t="shared" si="30"/>
        <v/>
      </c>
      <c r="DY20" s="9" t="str">
        <f t="shared" si="31"/>
        <v/>
      </c>
      <c r="DZ20" s="9" t="str">
        <f t="shared" si="32"/>
        <v/>
      </c>
      <c r="EA20" s="9" t="str">
        <f t="shared" si="33"/>
        <v/>
      </c>
      <c r="EB20" s="9" t="str">
        <f t="shared" si="34"/>
        <v/>
      </c>
      <c r="EC20" s="9" t="str">
        <f t="shared" si="35"/>
        <v/>
      </c>
      <c r="ED20" s="9" t="str">
        <f t="shared" si="36"/>
        <v>Menyampaikan pidato hasil karya pribadi dengan menggunakan kosakata baku dan kalimat efektif sebagai bentuk ungkapan diri</v>
      </c>
      <c r="EE20" s="9" t="str">
        <f t="shared" si="37"/>
        <v>Menyampaikan pidato hasil karya pribadi dengan menggunakan kosakata baku dan kalimat efektif sebagai bentuk ungkapan diri</v>
      </c>
      <c r="EF20" s="31" t="str">
        <f>IFERROR(LOOKUP(MAX($DO20:$EC20),KKM!$C$11:$C$14,KKM!$F$11:$F$14),"")&amp;BID!ED20&amp;"; "&amp;IFERROR(LOOKUP(MIN($DO20:$EC20),KKM!$C$11:$C$14,KKM!$F$11:$F$14),"")&amp;BID!EE20</f>
        <v>Terampil dalam Menyampaikan pidato hasil karya pribadi dengan menggunakan kosakata baku dan kalimat efektif sebagai bentuk ungkapan diri; Terampil dalam Menyampaikan pidato hasil karya pribadi dengan menggunakan kosakata baku dan kalimat efektif sebagai bentuk ungkapan diri</v>
      </c>
    </row>
    <row r="21" spans="1:136" ht="47.25" x14ac:dyDescent="0.25">
      <c r="A21" s="2">
        <v>19</v>
      </c>
      <c r="B21" s="3" t="str">
        <f t="shared" ca="1" si="0"/>
        <v>NURAINI</v>
      </c>
      <c r="C21" s="3" t="str">
        <f t="shared" ca="1" si="0"/>
        <v>0071301693</v>
      </c>
      <c r="D21" s="4" t="s">
        <v>181</v>
      </c>
      <c r="E21" s="5">
        <v>80</v>
      </c>
      <c r="F21" s="5"/>
      <c r="G21" s="5"/>
      <c r="H21" s="5"/>
      <c r="I21" s="5"/>
      <c r="J21" s="4" t="s">
        <v>182</v>
      </c>
      <c r="K21" s="5">
        <v>80</v>
      </c>
      <c r="L21" s="5"/>
      <c r="M21" s="5"/>
      <c r="N21" s="5"/>
      <c r="O21" s="5"/>
      <c r="P21" s="4" t="s">
        <v>183</v>
      </c>
      <c r="Q21" s="5">
        <v>80</v>
      </c>
      <c r="R21" s="5"/>
      <c r="S21" s="5"/>
      <c r="T21" s="5"/>
      <c r="U21" s="5"/>
      <c r="V21" s="4" t="s">
        <v>184</v>
      </c>
      <c r="W21" s="5">
        <v>80</v>
      </c>
      <c r="X21" s="5"/>
      <c r="Y21" s="5"/>
      <c r="Z21" s="5"/>
      <c r="AA21" s="5"/>
      <c r="AB21" s="4" t="s">
        <v>185</v>
      </c>
      <c r="AC21" s="5"/>
      <c r="AD21" s="5"/>
      <c r="AE21" s="5"/>
      <c r="AF21" s="5"/>
      <c r="AG21" s="5">
        <v>80</v>
      </c>
      <c r="AH21" s="4" t="s">
        <v>186</v>
      </c>
      <c r="AI21" s="5"/>
      <c r="AJ21" s="5"/>
      <c r="AK21" s="5"/>
      <c r="AL21" s="5"/>
      <c r="AM21" s="5">
        <v>80</v>
      </c>
      <c r="AN21" s="6" t="s">
        <v>187</v>
      </c>
      <c r="AO21" s="5"/>
      <c r="AP21" s="5"/>
      <c r="AQ21" s="5"/>
      <c r="AR21" s="5"/>
      <c r="AS21" s="5">
        <v>80</v>
      </c>
      <c r="AT21" s="4" t="s">
        <v>188</v>
      </c>
      <c r="AU21" s="5"/>
      <c r="AV21" s="5"/>
      <c r="AW21" s="5"/>
      <c r="AX21" s="5"/>
      <c r="AY21" s="5">
        <v>80</v>
      </c>
      <c r="AZ21" s="4"/>
      <c r="BA21" s="5"/>
      <c r="BB21" s="5"/>
      <c r="BC21" s="5"/>
      <c r="BD21" s="5"/>
      <c r="BE21" s="5"/>
      <c r="BF21" s="4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6">
        <f t="shared" si="2"/>
        <v>80</v>
      </c>
      <c r="CQ21" s="10">
        <f t="shared" si="3"/>
        <v>80</v>
      </c>
      <c r="CR21" s="10" t="str">
        <f t="shared" si="3"/>
        <v/>
      </c>
      <c r="CS21" s="10" t="str">
        <f t="shared" si="3"/>
        <v/>
      </c>
      <c r="CT21" s="10" t="str">
        <f t="shared" si="3"/>
        <v/>
      </c>
      <c r="CU21" s="10">
        <f t="shared" si="3"/>
        <v>80</v>
      </c>
      <c r="CV21" s="21">
        <f t="shared" si="4"/>
        <v>80</v>
      </c>
      <c r="CW21" s="21">
        <f t="shared" si="5"/>
        <v>80</v>
      </c>
      <c r="CX21" s="22">
        <f t="shared" si="6"/>
        <v>80</v>
      </c>
      <c r="CY21" s="22">
        <f t="shared" si="7"/>
        <v>80</v>
      </c>
      <c r="CZ21" s="22" t="str">
        <f t="shared" si="8"/>
        <v/>
      </c>
      <c r="DA21" s="23" t="str">
        <f t="shared" si="9"/>
        <v/>
      </c>
      <c r="DB21" s="23" t="str">
        <f t="shared" si="10"/>
        <v/>
      </c>
      <c r="DC21" s="23" t="str">
        <f t="shared" si="11"/>
        <v/>
      </c>
      <c r="DD21" s="23" t="str">
        <f t="shared" si="12"/>
        <v/>
      </c>
      <c r="DE21" s="23" t="str">
        <f t="shared" si="13"/>
        <v/>
      </c>
      <c r="DF21" s="23" t="str">
        <f t="shared" si="14"/>
        <v/>
      </c>
      <c r="DG21" s="23" t="str">
        <f t="shared" si="15"/>
        <v/>
      </c>
      <c r="DH21" s="23" t="str">
        <f t="shared" si="16"/>
        <v/>
      </c>
      <c r="DI21" s="23" t="str">
        <f t="shared" si="17"/>
        <v/>
      </c>
      <c r="DJ21" s="23" t="str">
        <f t="shared" si="18"/>
        <v/>
      </c>
      <c r="DK21" s="23" t="str">
        <f t="shared" si="19"/>
        <v>Menggali isi teks pidato yang didengar dan dibaca.</v>
      </c>
      <c r="DL21" s="23" t="str">
        <f t="shared" si="20"/>
        <v>Menggali isi teks pidato yang didengar dan dibaca.</v>
      </c>
      <c r="DM21" s="31" t="str">
        <f>IF(DK21="","",LOOKUP(MAX($CV21:$DJ21),KKM!$C$11:$C$14,KKM!$E$11:$E$14)&amp;" "&amp;BID!DK21&amp;"; "&amp;LOOKUP(MIN(BID!CV21:DJ21),KKM!$C$11:$C$14,KKM!$E$11:$E$14)&amp;" "&amp;BID!DL21)</f>
        <v>Memiliki kemampuan yang baik dalam  Menggali isi teks pidato yang didengar dan dibaca.; Memiliki kemampuan yang baik dalam  Menggali isi teks pidato yang didengar dan dibaca.</v>
      </c>
      <c r="DO21" s="9" t="str">
        <f t="shared" si="21"/>
        <v/>
      </c>
      <c r="DP21" s="9" t="str">
        <f t="shared" si="22"/>
        <v/>
      </c>
      <c r="DQ21" s="9" t="str">
        <f t="shared" si="23"/>
        <v/>
      </c>
      <c r="DR21" s="9" t="str">
        <f t="shared" si="24"/>
        <v/>
      </c>
      <c r="DS21" s="9">
        <f t="shared" si="25"/>
        <v>80</v>
      </c>
      <c r="DT21" s="9">
        <f t="shared" si="26"/>
        <v>80</v>
      </c>
      <c r="DU21" s="9">
        <f t="shared" si="27"/>
        <v>80</v>
      </c>
      <c r="DV21" s="9">
        <f t="shared" si="28"/>
        <v>80</v>
      </c>
      <c r="DW21" s="9" t="str">
        <f t="shared" si="29"/>
        <v/>
      </c>
      <c r="DX21" s="9" t="str">
        <f t="shared" si="30"/>
        <v/>
      </c>
      <c r="DY21" s="9" t="str">
        <f t="shared" si="31"/>
        <v/>
      </c>
      <c r="DZ21" s="9" t="str">
        <f t="shared" si="32"/>
        <v/>
      </c>
      <c r="EA21" s="9" t="str">
        <f t="shared" si="33"/>
        <v/>
      </c>
      <c r="EB21" s="9" t="str">
        <f t="shared" si="34"/>
        <v/>
      </c>
      <c r="EC21" s="9" t="str">
        <f t="shared" si="35"/>
        <v/>
      </c>
      <c r="ED21" s="9" t="str">
        <f t="shared" si="36"/>
        <v>Menyampaikan pidato hasil karya pribadi dengan menggunakan kosakata baku dan kalimat efektif sebagai bentuk ungkapan diri</v>
      </c>
      <c r="EE21" s="9" t="str">
        <f t="shared" si="37"/>
        <v>Menyampaikan pidato hasil karya pribadi dengan menggunakan kosakata baku dan kalimat efektif sebagai bentuk ungkapan diri</v>
      </c>
      <c r="EF21" s="31" t="str">
        <f>IFERROR(LOOKUP(MAX($DO21:$EC21),KKM!$C$11:$C$14,KKM!$F$11:$F$14),"")&amp;BID!ED21&amp;"; "&amp;IFERROR(LOOKUP(MIN($DO21:$EC21),KKM!$C$11:$C$14,KKM!$F$11:$F$14),"")&amp;BID!EE21</f>
        <v>Terampil dalam Menyampaikan pidato hasil karya pribadi dengan menggunakan kosakata baku dan kalimat efektif sebagai bentuk ungkapan diri; Terampil dalam Menyampaikan pidato hasil karya pribadi dengan menggunakan kosakata baku dan kalimat efektif sebagai bentuk ungkapan diri</v>
      </c>
    </row>
    <row r="22" spans="1:136" ht="47.25" x14ac:dyDescent="0.25">
      <c r="A22" s="2">
        <v>20</v>
      </c>
      <c r="B22" s="3" t="str">
        <f t="shared" ca="1" si="0"/>
        <v>NURUL KAMILA</v>
      </c>
      <c r="C22" s="3" t="str">
        <f t="shared" ca="1" si="0"/>
        <v>0086950510</v>
      </c>
      <c r="D22" s="4" t="s">
        <v>181</v>
      </c>
      <c r="E22" s="5">
        <v>80</v>
      </c>
      <c r="F22" s="5"/>
      <c r="G22" s="5"/>
      <c r="H22" s="5"/>
      <c r="I22" s="5"/>
      <c r="J22" s="4" t="s">
        <v>182</v>
      </c>
      <c r="K22" s="5">
        <v>80</v>
      </c>
      <c r="L22" s="5"/>
      <c r="M22" s="5"/>
      <c r="N22" s="5"/>
      <c r="O22" s="5"/>
      <c r="P22" s="4" t="s">
        <v>183</v>
      </c>
      <c r="Q22" s="5">
        <v>80</v>
      </c>
      <c r="R22" s="5"/>
      <c r="S22" s="5"/>
      <c r="T22" s="5"/>
      <c r="U22" s="5"/>
      <c r="V22" s="4" t="s">
        <v>184</v>
      </c>
      <c r="W22" s="5">
        <v>80</v>
      </c>
      <c r="X22" s="5"/>
      <c r="Y22" s="5"/>
      <c r="Z22" s="5"/>
      <c r="AA22" s="5"/>
      <c r="AB22" s="4" t="s">
        <v>185</v>
      </c>
      <c r="AC22" s="5"/>
      <c r="AD22" s="5"/>
      <c r="AE22" s="5"/>
      <c r="AF22" s="5"/>
      <c r="AG22" s="5">
        <v>80</v>
      </c>
      <c r="AH22" s="4" t="s">
        <v>186</v>
      </c>
      <c r="AI22" s="5"/>
      <c r="AJ22" s="5"/>
      <c r="AK22" s="5"/>
      <c r="AL22" s="5"/>
      <c r="AM22" s="5">
        <v>80</v>
      </c>
      <c r="AN22" s="6" t="s">
        <v>187</v>
      </c>
      <c r="AO22" s="5"/>
      <c r="AP22" s="5"/>
      <c r="AQ22" s="5"/>
      <c r="AR22" s="5"/>
      <c r="AS22" s="5">
        <v>80</v>
      </c>
      <c r="AT22" s="4" t="s">
        <v>188</v>
      </c>
      <c r="AU22" s="5"/>
      <c r="AV22" s="5"/>
      <c r="AW22" s="5"/>
      <c r="AX22" s="5"/>
      <c r="AY22" s="5">
        <v>80</v>
      </c>
      <c r="AZ22" s="4"/>
      <c r="BA22" s="5"/>
      <c r="BB22" s="5"/>
      <c r="BC22" s="5"/>
      <c r="BD22" s="5"/>
      <c r="BE22" s="5"/>
      <c r="BF22" s="4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6">
        <f t="shared" si="2"/>
        <v>80</v>
      </c>
      <c r="CQ22" s="10">
        <f t="shared" si="3"/>
        <v>80</v>
      </c>
      <c r="CR22" s="10" t="str">
        <f t="shared" si="3"/>
        <v/>
      </c>
      <c r="CS22" s="10" t="str">
        <f t="shared" si="3"/>
        <v/>
      </c>
      <c r="CT22" s="10" t="str">
        <f t="shared" si="3"/>
        <v/>
      </c>
      <c r="CU22" s="10">
        <f t="shared" si="3"/>
        <v>80</v>
      </c>
      <c r="CV22" s="21">
        <f t="shared" si="4"/>
        <v>80</v>
      </c>
      <c r="CW22" s="21">
        <f t="shared" si="5"/>
        <v>80</v>
      </c>
      <c r="CX22" s="22">
        <f t="shared" si="6"/>
        <v>80</v>
      </c>
      <c r="CY22" s="22">
        <f t="shared" si="7"/>
        <v>80</v>
      </c>
      <c r="CZ22" s="22" t="str">
        <f t="shared" si="8"/>
        <v/>
      </c>
      <c r="DA22" s="23" t="str">
        <f t="shared" si="9"/>
        <v/>
      </c>
      <c r="DB22" s="23" t="str">
        <f t="shared" si="10"/>
        <v/>
      </c>
      <c r="DC22" s="23" t="str">
        <f t="shared" si="11"/>
        <v/>
      </c>
      <c r="DD22" s="23" t="str">
        <f t="shared" si="12"/>
        <v/>
      </c>
      <c r="DE22" s="23" t="str">
        <f t="shared" si="13"/>
        <v/>
      </c>
      <c r="DF22" s="23" t="str">
        <f t="shared" si="14"/>
        <v/>
      </c>
      <c r="DG22" s="23" t="str">
        <f t="shared" si="15"/>
        <v/>
      </c>
      <c r="DH22" s="23" t="str">
        <f t="shared" si="16"/>
        <v/>
      </c>
      <c r="DI22" s="23" t="str">
        <f t="shared" si="17"/>
        <v/>
      </c>
      <c r="DJ22" s="23" t="str">
        <f t="shared" si="18"/>
        <v/>
      </c>
      <c r="DK22" s="23" t="str">
        <f t="shared" si="19"/>
        <v>Menggali isi teks pidato yang didengar dan dibaca.</v>
      </c>
      <c r="DL22" s="23" t="str">
        <f t="shared" si="20"/>
        <v>Menggali isi teks pidato yang didengar dan dibaca.</v>
      </c>
      <c r="DM22" s="31" t="str">
        <f>IF(DK22="","",LOOKUP(MAX($CV22:$DJ22),KKM!$C$11:$C$14,KKM!$E$11:$E$14)&amp;" "&amp;BID!DK22&amp;"; "&amp;LOOKUP(MIN(BID!CV22:DJ22),KKM!$C$11:$C$14,KKM!$E$11:$E$14)&amp;" "&amp;BID!DL22)</f>
        <v>Memiliki kemampuan yang baik dalam  Menggali isi teks pidato yang didengar dan dibaca.; Memiliki kemampuan yang baik dalam  Menggali isi teks pidato yang didengar dan dibaca.</v>
      </c>
      <c r="DO22" s="9" t="str">
        <f t="shared" si="21"/>
        <v/>
      </c>
      <c r="DP22" s="9" t="str">
        <f t="shared" si="22"/>
        <v/>
      </c>
      <c r="DQ22" s="9" t="str">
        <f t="shared" si="23"/>
        <v/>
      </c>
      <c r="DR22" s="9" t="str">
        <f t="shared" si="24"/>
        <v/>
      </c>
      <c r="DS22" s="9">
        <f t="shared" si="25"/>
        <v>80</v>
      </c>
      <c r="DT22" s="9">
        <f t="shared" si="26"/>
        <v>80</v>
      </c>
      <c r="DU22" s="9">
        <f t="shared" si="27"/>
        <v>80</v>
      </c>
      <c r="DV22" s="9">
        <f t="shared" si="28"/>
        <v>80</v>
      </c>
      <c r="DW22" s="9" t="str">
        <f t="shared" si="29"/>
        <v/>
      </c>
      <c r="DX22" s="9" t="str">
        <f t="shared" si="30"/>
        <v/>
      </c>
      <c r="DY22" s="9" t="str">
        <f t="shared" si="31"/>
        <v/>
      </c>
      <c r="DZ22" s="9" t="str">
        <f t="shared" si="32"/>
        <v/>
      </c>
      <c r="EA22" s="9" t="str">
        <f t="shared" si="33"/>
        <v/>
      </c>
      <c r="EB22" s="9" t="str">
        <f t="shared" si="34"/>
        <v/>
      </c>
      <c r="EC22" s="9" t="str">
        <f t="shared" si="35"/>
        <v/>
      </c>
      <c r="ED22" s="9" t="str">
        <f t="shared" si="36"/>
        <v>Menyampaikan pidato hasil karya pribadi dengan menggunakan kosakata baku dan kalimat efektif sebagai bentuk ungkapan diri</v>
      </c>
      <c r="EE22" s="9" t="str">
        <f t="shared" si="37"/>
        <v>Menyampaikan pidato hasil karya pribadi dengan menggunakan kosakata baku dan kalimat efektif sebagai bentuk ungkapan diri</v>
      </c>
      <c r="EF22" s="31" t="str">
        <f>IFERROR(LOOKUP(MAX($DO22:$EC22),KKM!$C$11:$C$14,KKM!$F$11:$F$14),"")&amp;BID!ED22&amp;"; "&amp;IFERROR(LOOKUP(MIN($DO22:$EC22),KKM!$C$11:$C$14,KKM!$F$11:$F$14),"")&amp;BID!EE22</f>
        <v>Terampil dalam Menyampaikan pidato hasil karya pribadi dengan menggunakan kosakata baku dan kalimat efektif sebagai bentuk ungkapan diri; Terampil dalam Menyampaikan pidato hasil karya pribadi dengan menggunakan kosakata baku dan kalimat efektif sebagai bentuk ungkapan diri</v>
      </c>
    </row>
    <row r="23" spans="1:136" ht="47.25" x14ac:dyDescent="0.25">
      <c r="A23" s="2">
        <v>21</v>
      </c>
      <c r="B23" s="3" t="str">
        <f t="shared" ca="1" si="0"/>
        <v>NURUL NATASYA</v>
      </c>
      <c r="C23" s="3" t="str">
        <f t="shared" ca="1" si="0"/>
        <v>0093001597</v>
      </c>
      <c r="D23" s="4" t="s">
        <v>181</v>
      </c>
      <c r="E23" s="5">
        <v>80</v>
      </c>
      <c r="F23" s="5"/>
      <c r="G23" s="5"/>
      <c r="H23" s="5"/>
      <c r="I23" s="5"/>
      <c r="J23" s="4" t="s">
        <v>182</v>
      </c>
      <c r="K23" s="5">
        <v>80</v>
      </c>
      <c r="L23" s="5"/>
      <c r="M23" s="5"/>
      <c r="N23" s="5"/>
      <c r="O23" s="5"/>
      <c r="P23" s="4" t="s">
        <v>183</v>
      </c>
      <c r="Q23" s="5">
        <v>80</v>
      </c>
      <c r="R23" s="5"/>
      <c r="S23" s="5"/>
      <c r="T23" s="5"/>
      <c r="U23" s="5"/>
      <c r="V23" s="4" t="s">
        <v>184</v>
      </c>
      <c r="W23" s="5">
        <v>80</v>
      </c>
      <c r="X23" s="5"/>
      <c r="Y23" s="5"/>
      <c r="Z23" s="5"/>
      <c r="AA23" s="5"/>
      <c r="AB23" s="4" t="s">
        <v>185</v>
      </c>
      <c r="AC23" s="5"/>
      <c r="AD23" s="5"/>
      <c r="AE23" s="5"/>
      <c r="AF23" s="5"/>
      <c r="AG23" s="5">
        <v>80</v>
      </c>
      <c r="AH23" s="4" t="s">
        <v>186</v>
      </c>
      <c r="AI23" s="5"/>
      <c r="AJ23" s="5"/>
      <c r="AK23" s="5"/>
      <c r="AL23" s="5"/>
      <c r="AM23" s="5">
        <v>80</v>
      </c>
      <c r="AN23" s="6" t="s">
        <v>187</v>
      </c>
      <c r="AO23" s="5"/>
      <c r="AP23" s="5"/>
      <c r="AQ23" s="5"/>
      <c r="AR23" s="5"/>
      <c r="AS23" s="5">
        <v>80</v>
      </c>
      <c r="AT23" s="4" t="s">
        <v>188</v>
      </c>
      <c r="AU23" s="5"/>
      <c r="AV23" s="5"/>
      <c r="AW23" s="5"/>
      <c r="AX23" s="5"/>
      <c r="AY23" s="5">
        <v>80</v>
      </c>
      <c r="AZ23" s="4"/>
      <c r="BA23" s="5"/>
      <c r="BB23" s="5"/>
      <c r="BC23" s="5"/>
      <c r="BD23" s="5"/>
      <c r="BE23" s="5"/>
      <c r="BF23" s="4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6">
        <f t="shared" si="2"/>
        <v>80</v>
      </c>
      <c r="CQ23" s="10">
        <f t="shared" si="3"/>
        <v>80</v>
      </c>
      <c r="CR23" s="10" t="str">
        <f t="shared" si="3"/>
        <v/>
      </c>
      <c r="CS23" s="10" t="str">
        <f t="shared" si="3"/>
        <v/>
      </c>
      <c r="CT23" s="10" t="str">
        <f t="shared" si="3"/>
        <v/>
      </c>
      <c r="CU23" s="10">
        <f t="shared" si="3"/>
        <v>80</v>
      </c>
      <c r="CV23" s="21">
        <f t="shared" si="4"/>
        <v>80</v>
      </c>
      <c r="CW23" s="21">
        <f t="shared" si="5"/>
        <v>80</v>
      </c>
      <c r="CX23" s="22">
        <f t="shared" si="6"/>
        <v>80</v>
      </c>
      <c r="CY23" s="22">
        <f t="shared" si="7"/>
        <v>80</v>
      </c>
      <c r="CZ23" s="22" t="str">
        <f t="shared" si="8"/>
        <v/>
      </c>
      <c r="DA23" s="23" t="str">
        <f t="shared" si="9"/>
        <v/>
      </c>
      <c r="DB23" s="23" t="str">
        <f t="shared" si="10"/>
        <v/>
      </c>
      <c r="DC23" s="23" t="str">
        <f t="shared" si="11"/>
        <v/>
      </c>
      <c r="DD23" s="23" t="str">
        <f t="shared" si="12"/>
        <v/>
      </c>
      <c r="DE23" s="23" t="str">
        <f t="shared" si="13"/>
        <v/>
      </c>
      <c r="DF23" s="23" t="str">
        <f t="shared" si="14"/>
        <v/>
      </c>
      <c r="DG23" s="23" t="str">
        <f t="shared" si="15"/>
        <v/>
      </c>
      <c r="DH23" s="23" t="str">
        <f t="shared" si="16"/>
        <v/>
      </c>
      <c r="DI23" s="23" t="str">
        <f t="shared" si="17"/>
        <v/>
      </c>
      <c r="DJ23" s="23" t="str">
        <f t="shared" si="18"/>
        <v/>
      </c>
      <c r="DK23" s="23" t="str">
        <f t="shared" si="19"/>
        <v>Menggali isi teks pidato yang didengar dan dibaca.</v>
      </c>
      <c r="DL23" s="23" t="str">
        <f t="shared" si="20"/>
        <v>Menggali isi teks pidato yang didengar dan dibaca.</v>
      </c>
      <c r="DM23" s="31" t="str">
        <f>IF(DK23="","",LOOKUP(MAX($CV23:$DJ23),KKM!$C$11:$C$14,KKM!$E$11:$E$14)&amp;" "&amp;BID!DK23&amp;"; "&amp;LOOKUP(MIN(BID!CV23:DJ23),KKM!$C$11:$C$14,KKM!$E$11:$E$14)&amp;" "&amp;BID!DL23)</f>
        <v>Memiliki kemampuan yang baik dalam  Menggali isi teks pidato yang didengar dan dibaca.; Memiliki kemampuan yang baik dalam  Menggali isi teks pidato yang didengar dan dibaca.</v>
      </c>
      <c r="DO23" s="9" t="str">
        <f t="shared" si="21"/>
        <v/>
      </c>
      <c r="DP23" s="9" t="str">
        <f t="shared" si="22"/>
        <v/>
      </c>
      <c r="DQ23" s="9" t="str">
        <f t="shared" si="23"/>
        <v/>
      </c>
      <c r="DR23" s="9" t="str">
        <f t="shared" si="24"/>
        <v/>
      </c>
      <c r="DS23" s="9">
        <f t="shared" si="25"/>
        <v>80</v>
      </c>
      <c r="DT23" s="9">
        <f t="shared" si="26"/>
        <v>80</v>
      </c>
      <c r="DU23" s="9">
        <f t="shared" si="27"/>
        <v>80</v>
      </c>
      <c r="DV23" s="9">
        <f t="shared" si="28"/>
        <v>80</v>
      </c>
      <c r="DW23" s="9" t="str">
        <f t="shared" si="29"/>
        <v/>
      </c>
      <c r="DX23" s="9" t="str">
        <f t="shared" si="30"/>
        <v/>
      </c>
      <c r="DY23" s="9" t="str">
        <f t="shared" si="31"/>
        <v/>
      </c>
      <c r="DZ23" s="9" t="str">
        <f t="shared" si="32"/>
        <v/>
      </c>
      <c r="EA23" s="9" t="str">
        <f t="shared" si="33"/>
        <v/>
      </c>
      <c r="EB23" s="9" t="str">
        <f t="shared" si="34"/>
        <v/>
      </c>
      <c r="EC23" s="9" t="str">
        <f t="shared" si="35"/>
        <v/>
      </c>
      <c r="ED23" s="9" t="str">
        <f t="shared" si="36"/>
        <v>Menyampaikan pidato hasil karya pribadi dengan menggunakan kosakata baku dan kalimat efektif sebagai bentuk ungkapan diri</v>
      </c>
      <c r="EE23" s="9" t="str">
        <f t="shared" si="37"/>
        <v>Menyampaikan pidato hasil karya pribadi dengan menggunakan kosakata baku dan kalimat efektif sebagai bentuk ungkapan diri</v>
      </c>
      <c r="EF23" s="31" t="str">
        <f>IFERROR(LOOKUP(MAX($DO23:$EC23),KKM!$C$11:$C$14,KKM!$F$11:$F$14),"")&amp;BID!ED23&amp;"; "&amp;IFERROR(LOOKUP(MIN($DO23:$EC23),KKM!$C$11:$C$14,KKM!$F$11:$F$14),"")&amp;BID!EE23</f>
        <v>Terampil dalam Menyampaikan pidato hasil karya pribadi dengan menggunakan kosakata baku dan kalimat efektif sebagai bentuk ungkapan diri; Terampil dalam Menyampaikan pidato hasil karya pribadi dengan menggunakan kosakata baku dan kalimat efektif sebagai bentuk ungkapan diri</v>
      </c>
    </row>
    <row r="24" spans="1:136" ht="47.25" x14ac:dyDescent="0.25">
      <c r="A24" s="2">
        <v>22</v>
      </c>
      <c r="B24" s="3" t="str">
        <f t="shared" ca="1" si="0"/>
        <v>RONI ANDIKA</v>
      </c>
      <c r="C24" s="3" t="str">
        <f t="shared" ca="1" si="0"/>
        <v>0083565802</v>
      </c>
      <c r="D24" s="4" t="s">
        <v>181</v>
      </c>
      <c r="E24" s="5">
        <v>90</v>
      </c>
      <c r="F24" s="5"/>
      <c r="G24" s="5"/>
      <c r="H24" s="5"/>
      <c r="I24" s="5"/>
      <c r="J24" s="4" t="s">
        <v>182</v>
      </c>
      <c r="K24" s="5">
        <v>80</v>
      </c>
      <c r="L24" s="5"/>
      <c r="M24" s="5"/>
      <c r="N24" s="5"/>
      <c r="O24" s="5"/>
      <c r="P24" s="4" t="s">
        <v>183</v>
      </c>
      <c r="Q24" s="5">
        <v>80</v>
      </c>
      <c r="R24" s="5"/>
      <c r="S24" s="5"/>
      <c r="T24" s="5"/>
      <c r="U24" s="5"/>
      <c r="V24" s="4" t="s">
        <v>184</v>
      </c>
      <c r="W24" s="5">
        <v>80</v>
      </c>
      <c r="X24" s="5"/>
      <c r="Y24" s="5"/>
      <c r="Z24" s="5"/>
      <c r="AA24" s="5"/>
      <c r="AB24" s="4" t="s">
        <v>185</v>
      </c>
      <c r="AC24" s="5"/>
      <c r="AD24" s="5"/>
      <c r="AE24" s="5"/>
      <c r="AF24" s="5"/>
      <c r="AG24" s="5">
        <v>80</v>
      </c>
      <c r="AH24" s="4" t="s">
        <v>186</v>
      </c>
      <c r="AI24" s="5"/>
      <c r="AJ24" s="5"/>
      <c r="AK24" s="5"/>
      <c r="AL24" s="5"/>
      <c r="AM24" s="5">
        <v>80</v>
      </c>
      <c r="AN24" s="6" t="s">
        <v>187</v>
      </c>
      <c r="AO24" s="5"/>
      <c r="AP24" s="5"/>
      <c r="AQ24" s="5"/>
      <c r="AR24" s="5"/>
      <c r="AS24" s="5">
        <v>80</v>
      </c>
      <c r="AT24" s="4" t="s">
        <v>188</v>
      </c>
      <c r="AU24" s="5"/>
      <c r="AV24" s="5"/>
      <c r="AW24" s="5"/>
      <c r="AX24" s="5"/>
      <c r="AY24" s="5">
        <v>80</v>
      </c>
      <c r="AZ24" s="4"/>
      <c r="BA24" s="5"/>
      <c r="BB24" s="5"/>
      <c r="BC24" s="5"/>
      <c r="BD24" s="5"/>
      <c r="BE24" s="5"/>
      <c r="BF24" s="4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6">
        <f t="shared" si="2"/>
        <v>82.5</v>
      </c>
      <c r="CQ24" s="10">
        <f t="shared" si="3"/>
        <v>82.5</v>
      </c>
      <c r="CR24" s="10" t="str">
        <f t="shared" si="3"/>
        <v/>
      </c>
      <c r="CS24" s="10" t="str">
        <f t="shared" si="3"/>
        <v/>
      </c>
      <c r="CT24" s="10" t="str">
        <f t="shared" si="3"/>
        <v/>
      </c>
      <c r="CU24" s="10">
        <f t="shared" si="3"/>
        <v>80</v>
      </c>
      <c r="CV24" s="21">
        <f t="shared" si="4"/>
        <v>90</v>
      </c>
      <c r="CW24" s="21">
        <f t="shared" si="5"/>
        <v>80</v>
      </c>
      <c r="CX24" s="22">
        <f t="shared" si="6"/>
        <v>80</v>
      </c>
      <c r="CY24" s="22">
        <f t="shared" si="7"/>
        <v>80</v>
      </c>
      <c r="CZ24" s="22" t="str">
        <f t="shared" si="8"/>
        <v/>
      </c>
      <c r="DA24" s="23" t="str">
        <f t="shared" si="9"/>
        <v/>
      </c>
      <c r="DB24" s="23" t="str">
        <f t="shared" si="10"/>
        <v/>
      </c>
      <c r="DC24" s="23" t="str">
        <f t="shared" si="11"/>
        <v/>
      </c>
      <c r="DD24" s="23" t="str">
        <f t="shared" si="12"/>
        <v/>
      </c>
      <c r="DE24" s="23" t="str">
        <f t="shared" si="13"/>
        <v/>
      </c>
      <c r="DF24" s="23" t="str">
        <f t="shared" si="14"/>
        <v/>
      </c>
      <c r="DG24" s="23" t="str">
        <f t="shared" si="15"/>
        <v/>
      </c>
      <c r="DH24" s="23" t="str">
        <f t="shared" si="16"/>
        <v/>
      </c>
      <c r="DI24" s="23" t="str">
        <f t="shared" si="17"/>
        <v/>
      </c>
      <c r="DJ24" s="23" t="str">
        <f t="shared" si="18"/>
        <v/>
      </c>
      <c r="DK24" s="23" t="str">
        <f t="shared" si="19"/>
        <v>Menggali isi teks pidato yang didengar dan dibaca.</v>
      </c>
      <c r="DL24" s="23" t="str">
        <f t="shared" si="20"/>
        <v>Menggali informasi yang terdapat pada teks nonfiksi.</v>
      </c>
      <c r="DM24" s="31" t="str">
        <f>IF(DK24="","",LOOKUP(MAX($CV24:$DJ24),KKM!$C$11:$C$14,KKM!$E$11:$E$14)&amp;" "&amp;BID!DK24&amp;"; "&amp;LOOKUP(MIN(BID!CV24:DJ24),KKM!$C$11:$C$14,KKM!$E$11:$E$14)&amp;" "&amp;BID!DL24)</f>
        <v>Memiliki kemampuan yang sangat baik dalam  Menggali isi teks pidato yang didengar dan dibaca.; Memiliki kemampuan yang baik dalam  Menggali informasi yang terdapat pada teks nonfiksi.</v>
      </c>
      <c r="DO24" s="9" t="str">
        <f t="shared" si="21"/>
        <v/>
      </c>
      <c r="DP24" s="9" t="str">
        <f t="shared" si="22"/>
        <v/>
      </c>
      <c r="DQ24" s="9" t="str">
        <f t="shared" si="23"/>
        <v/>
      </c>
      <c r="DR24" s="9" t="str">
        <f t="shared" si="24"/>
        <v/>
      </c>
      <c r="DS24" s="9">
        <f t="shared" si="25"/>
        <v>80</v>
      </c>
      <c r="DT24" s="9">
        <f t="shared" si="26"/>
        <v>80</v>
      </c>
      <c r="DU24" s="9">
        <f t="shared" si="27"/>
        <v>80</v>
      </c>
      <c r="DV24" s="9">
        <f t="shared" si="28"/>
        <v>80</v>
      </c>
      <c r="DW24" s="9" t="str">
        <f t="shared" si="29"/>
        <v/>
      </c>
      <c r="DX24" s="9" t="str">
        <f t="shared" si="30"/>
        <v/>
      </c>
      <c r="DY24" s="9" t="str">
        <f t="shared" si="31"/>
        <v/>
      </c>
      <c r="DZ24" s="9" t="str">
        <f t="shared" si="32"/>
        <v/>
      </c>
      <c r="EA24" s="9" t="str">
        <f t="shared" si="33"/>
        <v/>
      </c>
      <c r="EB24" s="9" t="str">
        <f t="shared" si="34"/>
        <v/>
      </c>
      <c r="EC24" s="9" t="str">
        <f t="shared" si="35"/>
        <v/>
      </c>
      <c r="ED24" s="9" t="str">
        <f t="shared" si="36"/>
        <v>Menyampaikan pidato hasil karya pribadi dengan menggunakan kosakata baku dan kalimat efektif sebagai bentuk ungkapan diri</v>
      </c>
      <c r="EE24" s="9" t="str">
        <f t="shared" si="37"/>
        <v>Menyampaikan pidato hasil karya pribadi dengan menggunakan kosakata baku dan kalimat efektif sebagai bentuk ungkapan diri</v>
      </c>
      <c r="EF24" s="31" t="str">
        <f>IFERROR(LOOKUP(MAX($DO24:$EC24),KKM!$C$11:$C$14,KKM!$F$11:$F$14),"")&amp;BID!ED24&amp;"; "&amp;IFERROR(LOOKUP(MIN($DO24:$EC24),KKM!$C$11:$C$14,KKM!$F$11:$F$14),"")&amp;BID!EE24</f>
        <v>Terampil dalam Menyampaikan pidato hasil karya pribadi dengan menggunakan kosakata baku dan kalimat efektif sebagai bentuk ungkapan diri; Terampil dalam Menyampaikan pidato hasil karya pribadi dengan menggunakan kosakata baku dan kalimat efektif sebagai bentuk ungkapan diri</v>
      </c>
    </row>
    <row r="25" spans="1:136" ht="47.25" x14ac:dyDescent="0.25">
      <c r="A25" s="2">
        <v>23</v>
      </c>
      <c r="B25" s="3" t="str">
        <f t="shared" ca="1" si="0"/>
        <v>SAIDUL SYA'BAN</v>
      </c>
      <c r="C25" s="3" t="str">
        <f t="shared" ca="1" si="0"/>
        <v>0074839126</v>
      </c>
      <c r="D25" s="4" t="s">
        <v>181</v>
      </c>
      <c r="E25" s="5">
        <v>80</v>
      </c>
      <c r="F25" s="5"/>
      <c r="G25" s="5"/>
      <c r="H25" s="5"/>
      <c r="I25" s="5"/>
      <c r="J25" s="4" t="s">
        <v>182</v>
      </c>
      <c r="K25" s="5">
        <v>80</v>
      </c>
      <c r="L25" s="5"/>
      <c r="M25" s="5"/>
      <c r="N25" s="5"/>
      <c r="O25" s="5"/>
      <c r="P25" s="4" t="s">
        <v>183</v>
      </c>
      <c r="Q25" s="5">
        <v>80</v>
      </c>
      <c r="R25" s="5"/>
      <c r="S25" s="5"/>
      <c r="T25" s="5"/>
      <c r="U25" s="5"/>
      <c r="V25" s="4" t="s">
        <v>184</v>
      </c>
      <c r="W25" s="5">
        <v>80</v>
      </c>
      <c r="X25" s="5"/>
      <c r="Y25" s="5"/>
      <c r="Z25" s="5"/>
      <c r="AA25" s="5"/>
      <c r="AB25" s="4" t="s">
        <v>185</v>
      </c>
      <c r="AC25" s="5"/>
      <c r="AD25" s="5"/>
      <c r="AE25" s="5"/>
      <c r="AF25" s="5"/>
      <c r="AG25" s="5">
        <v>80</v>
      </c>
      <c r="AH25" s="4" t="s">
        <v>186</v>
      </c>
      <c r="AI25" s="5"/>
      <c r="AJ25" s="5"/>
      <c r="AK25" s="5"/>
      <c r="AL25" s="5"/>
      <c r="AM25" s="5">
        <v>80</v>
      </c>
      <c r="AN25" s="6" t="s">
        <v>187</v>
      </c>
      <c r="AO25" s="5"/>
      <c r="AP25" s="5"/>
      <c r="AQ25" s="5"/>
      <c r="AR25" s="5"/>
      <c r="AS25" s="5">
        <v>80</v>
      </c>
      <c r="AT25" s="4" t="s">
        <v>188</v>
      </c>
      <c r="AU25" s="5"/>
      <c r="AV25" s="5"/>
      <c r="AW25" s="5"/>
      <c r="AX25" s="5"/>
      <c r="AY25" s="5">
        <v>80</v>
      </c>
      <c r="AZ25" s="4"/>
      <c r="BA25" s="5"/>
      <c r="BB25" s="5"/>
      <c r="BC25" s="5"/>
      <c r="BD25" s="5"/>
      <c r="BE25" s="5"/>
      <c r="BF25" s="4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6">
        <f t="shared" si="2"/>
        <v>80</v>
      </c>
      <c r="CQ25" s="10">
        <f t="shared" si="3"/>
        <v>80</v>
      </c>
      <c r="CR25" s="10" t="str">
        <f t="shared" si="3"/>
        <v/>
      </c>
      <c r="CS25" s="10" t="str">
        <f t="shared" si="3"/>
        <v/>
      </c>
      <c r="CT25" s="10" t="str">
        <f t="shared" si="3"/>
        <v/>
      </c>
      <c r="CU25" s="10">
        <f t="shared" si="3"/>
        <v>80</v>
      </c>
      <c r="CV25" s="21">
        <f t="shared" si="4"/>
        <v>80</v>
      </c>
      <c r="CW25" s="21">
        <f t="shared" si="5"/>
        <v>80</v>
      </c>
      <c r="CX25" s="22">
        <f t="shared" si="6"/>
        <v>80</v>
      </c>
      <c r="CY25" s="22">
        <f t="shared" si="7"/>
        <v>80</v>
      </c>
      <c r="CZ25" s="22" t="str">
        <f t="shared" si="8"/>
        <v/>
      </c>
      <c r="DA25" s="23" t="str">
        <f t="shared" si="9"/>
        <v/>
      </c>
      <c r="DB25" s="23" t="str">
        <f t="shared" si="10"/>
        <v/>
      </c>
      <c r="DC25" s="23" t="str">
        <f t="shared" si="11"/>
        <v/>
      </c>
      <c r="DD25" s="23" t="str">
        <f t="shared" si="12"/>
        <v/>
      </c>
      <c r="DE25" s="23" t="str">
        <f t="shared" si="13"/>
        <v/>
      </c>
      <c r="DF25" s="23" t="str">
        <f t="shared" si="14"/>
        <v/>
      </c>
      <c r="DG25" s="23" t="str">
        <f t="shared" si="15"/>
        <v/>
      </c>
      <c r="DH25" s="23" t="str">
        <f t="shared" si="16"/>
        <v/>
      </c>
      <c r="DI25" s="23" t="str">
        <f t="shared" si="17"/>
        <v/>
      </c>
      <c r="DJ25" s="23" t="str">
        <f t="shared" si="18"/>
        <v/>
      </c>
      <c r="DK25" s="23" t="str">
        <f t="shared" si="19"/>
        <v>Menggali isi teks pidato yang didengar dan dibaca.</v>
      </c>
      <c r="DL25" s="23" t="str">
        <f t="shared" si="20"/>
        <v>Menggali isi teks pidato yang didengar dan dibaca.</v>
      </c>
      <c r="DM25" s="31" t="str">
        <f>IF(DK25="","",LOOKUP(MAX($CV25:$DJ25),KKM!$C$11:$C$14,KKM!$E$11:$E$14)&amp;" "&amp;BID!DK25&amp;"; "&amp;LOOKUP(MIN(BID!CV25:DJ25),KKM!$C$11:$C$14,KKM!$E$11:$E$14)&amp;" "&amp;BID!DL25)</f>
        <v>Memiliki kemampuan yang baik dalam  Menggali isi teks pidato yang didengar dan dibaca.; Memiliki kemampuan yang baik dalam  Menggali isi teks pidato yang didengar dan dibaca.</v>
      </c>
      <c r="DO25" s="9" t="str">
        <f t="shared" si="21"/>
        <v/>
      </c>
      <c r="DP25" s="9" t="str">
        <f t="shared" si="22"/>
        <v/>
      </c>
      <c r="DQ25" s="9" t="str">
        <f t="shared" si="23"/>
        <v/>
      </c>
      <c r="DR25" s="9" t="str">
        <f t="shared" si="24"/>
        <v/>
      </c>
      <c r="DS25" s="9">
        <f t="shared" si="25"/>
        <v>80</v>
      </c>
      <c r="DT25" s="9">
        <f t="shared" si="26"/>
        <v>80</v>
      </c>
      <c r="DU25" s="9">
        <f t="shared" si="27"/>
        <v>80</v>
      </c>
      <c r="DV25" s="9">
        <f t="shared" si="28"/>
        <v>80</v>
      </c>
      <c r="DW25" s="9" t="str">
        <f t="shared" si="29"/>
        <v/>
      </c>
      <c r="DX25" s="9" t="str">
        <f t="shared" si="30"/>
        <v/>
      </c>
      <c r="DY25" s="9" t="str">
        <f t="shared" si="31"/>
        <v/>
      </c>
      <c r="DZ25" s="9" t="str">
        <f t="shared" si="32"/>
        <v/>
      </c>
      <c r="EA25" s="9" t="str">
        <f t="shared" si="33"/>
        <v/>
      </c>
      <c r="EB25" s="9" t="str">
        <f t="shared" si="34"/>
        <v/>
      </c>
      <c r="EC25" s="9" t="str">
        <f t="shared" si="35"/>
        <v/>
      </c>
      <c r="ED25" s="9" t="str">
        <f t="shared" si="36"/>
        <v>Menyampaikan pidato hasil karya pribadi dengan menggunakan kosakata baku dan kalimat efektif sebagai bentuk ungkapan diri</v>
      </c>
      <c r="EE25" s="9" t="str">
        <f t="shared" si="37"/>
        <v>Menyampaikan pidato hasil karya pribadi dengan menggunakan kosakata baku dan kalimat efektif sebagai bentuk ungkapan diri</v>
      </c>
      <c r="EF25" s="31" t="str">
        <f>IFERROR(LOOKUP(MAX($DO25:$EC25),KKM!$C$11:$C$14,KKM!$F$11:$F$14),"")&amp;BID!ED25&amp;"; "&amp;IFERROR(LOOKUP(MIN($DO25:$EC25),KKM!$C$11:$C$14,KKM!$F$11:$F$14),"")&amp;BID!EE25</f>
        <v>Terampil dalam Menyampaikan pidato hasil karya pribadi dengan menggunakan kosakata baku dan kalimat efektif sebagai bentuk ungkapan diri; Terampil dalam Menyampaikan pidato hasil karya pribadi dengan menggunakan kosakata baku dan kalimat efektif sebagai bentuk ungkapan diri</v>
      </c>
    </row>
    <row r="26" spans="1:136" ht="47.25" x14ac:dyDescent="0.25">
      <c r="B26" s="3" t="str">
        <f t="shared" ca="1" si="0"/>
        <v>SYAHIRA ANEILA AZRA</v>
      </c>
      <c r="C26" s="3" t="str">
        <f t="shared" ca="1" si="0"/>
        <v>0083954090</v>
      </c>
      <c r="D26" s="8" t="s">
        <v>181</v>
      </c>
      <c r="E26" s="8">
        <v>80</v>
      </c>
      <c r="J26" s="8" t="s">
        <v>182</v>
      </c>
      <c r="K26" s="8">
        <v>80</v>
      </c>
      <c r="P26" s="8" t="s">
        <v>183</v>
      </c>
      <c r="Q26" s="8">
        <v>80</v>
      </c>
      <c r="V26" s="8" t="s">
        <v>184</v>
      </c>
      <c r="W26" s="8">
        <v>80</v>
      </c>
      <c r="AB26" s="8" t="s">
        <v>185</v>
      </c>
      <c r="AG26" s="8">
        <v>80</v>
      </c>
      <c r="AH26" s="8" t="s">
        <v>186</v>
      </c>
      <c r="AM26" s="8">
        <v>80</v>
      </c>
      <c r="AN26" s="8" t="s">
        <v>187</v>
      </c>
      <c r="AS26" s="8">
        <v>80</v>
      </c>
      <c r="AT26" s="8" t="s">
        <v>188</v>
      </c>
      <c r="AY26" s="8">
        <v>80</v>
      </c>
      <c r="CP26" s="56">
        <f t="shared" si="2"/>
        <v>80</v>
      </c>
      <c r="CQ26" s="10">
        <f t="shared" si="3"/>
        <v>80</v>
      </c>
      <c r="CR26" s="10" t="str">
        <f t="shared" si="3"/>
        <v/>
      </c>
      <c r="CS26" s="10" t="str">
        <f t="shared" si="3"/>
        <v/>
      </c>
      <c r="CT26" s="10" t="str">
        <f t="shared" si="3"/>
        <v/>
      </c>
      <c r="CU26" s="10">
        <f t="shared" si="3"/>
        <v>80</v>
      </c>
      <c r="CV26" s="21">
        <f t="shared" si="4"/>
        <v>80</v>
      </c>
      <c r="CW26" s="21">
        <f t="shared" si="5"/>
        <v>80</v>
      </c>
      <c r="CX26" s="22">
        <f t="shared" si="6"/>
        <v>80</v>
      </c>
      <c r="CY26" s="22">
        <f t="shared" si="7"/>
        <v>80</v>
      </c>
      <c r="CZ26" s="22" t="str">
        <f t="shared" si="8"/>
        <v/>
      </c>
      <c r="DA26" s="23" t="str">
        <f t="shared" si="9"/>
        <v/>
      </c>
      <c r="DB26" s="23" t="str">
        <f t="shared" si="10"/>
        <v/>
      </c>
      <c r="DC26" s="23" t="str">
        <f t="shared" si="11"/>
        <v/>
      </c>
      <c r="DD26" s="23" t="str">
        <f t="shared" si="12"/>
        <v/>
      </c>
      <c r="DE26" s="23" t="str">
        <f t="shared" si="13"/>
        <v/>
      </c>
      <c r="DF26" s="23" t="str">
        <f t="shared" si="14"/>
        <v/>
      </c>
      <c r="DG26" s="23" t="str">
        <f t="shared" si="15"/>
        <v/>
      </c>
      <c r="DH26" s="23" t="str">
        <f t="shared" si="16"/>
        <v/>
      </c>
      <c r="DI26" s="23" t="str">
        <f t="shared" si="17"/>
        <v/>
      </c>
      <c r="DJ26" s="23" t="str">
        <f t="shared" si="18"/>
        <v/>
      </c>
      <c r="DK26" s="23" t="str">
        <f t="shared" si="19"/>
        <v>Menggali isi teks pidato yang didengar dan dibaca.</v>
      </c>
      <c r="DL26" s="23" t="str">
        <f t="shared" si="20"/>
        <v>Menggali isi teks pidato yang didengar dan dibaca.</v>
      </c>
      <c r="DM26" s="31" t="str">
        <f>IF(DK26="","",LOOKUP(MAX($CV26:$DJ26),KKM!$C$11:$C$14,KKM!$E$11:$E$14)&amp;" "&amp;BID!DK26&amp;"; "&amp;LOOKUP(MIN(BID!CV26:DJ26),KKM!$C$11:$C$14,KKM!$E$11:$E$14)&amp;" "&amp;BID!DL26)</f>
        <v>Memiliki kemampuan yang baik dalam  Menggali isi teks pidato yang didengar dan dibaca.; Memiliki kemampuan yang baik dalam  Menggali isi teks pidato yang didengar dan dibaca.</v>
      </c>
      <c r="DO26" s="9" t="str">
        <f t="shared" si="21"/>
        <v/>
      </c>
      <c r="DP26" s="9" t="str">
        <f t="shared" si="22"/>
        <v/>
      </c>
      <c r="DQ26" s="9" t="str">
        <f t="shared" si="23"/>
        <v/>
      </c>
      <c r="DR26" s="9" t="str">
        <f t="shared" si="24"/>
        <v/>
      </c>
      <c r="DS26" s="9">
        <f t="shared" si="25"/>
        <v>80</v>
      </c>
      <c r="DT26" s="9">
        <f t="shared" si="26"/>
        <v>80</v>
      </c>
      <c r="DU26" s="9">
        <f t="shared" si="27"/>
        <v>80</v>
      </c>
      <c r="DV26" s="9">
        <f t="shared" si="28"/>
        <v>80</v>
      </c>
      <c r="DW26" s="9" t="str">
        <f t="shared" si="29"/>
        <v/>
      </c>
      <c r="DX26" s="9" t="str">
        <f t="shared" si="30"/>
        <v/>
      </c>
      <c r="DY26" s="9" t="str">
        <f t="shared" si="31"/>
        <v/>
      </c>
      <c r="DZ26" s="9" t="str">
        <f t="shared" si="32"/>
        <v/>
      </c>
      <c r="EA26" s="9" t="str">
        <f t="shared" si="33"/>
        <v/>
      </c>
      <c r="EB26" s="9" t="str">
        <f t="shared" si="34"/>
        <v/>
      </c>
      <c r="EC26" s="9" t="str">
        <f t="shared" si="35"/>
        <v/>
      </c>
      <c r="ED26" s="9" t="str">
        <f t="shared" si="36"/>
        <v>Menyampaikan pidato hasil karya pribadi dengan menggunakan kosakata baku dan kalimat efektif sebagai bentuk ungkapan diri</v>
      </c>
      <c r="EE26" s="9" t="str">
        <f t="shared" si="37"/>
        <v>Menyampaikan pidato hasil karya pribadi dengan menggunakan kosakata baku dan kalimat efektif sebagai bentuk ungkapan diri</v>
      </c>
      <c r="EF26" s="31" t="str">
        <f>IFERROR(LOOKUP(MAX($DO26:$EC26),KKM!$C$11:$C$14,KKM!$F$11:$F$14),"")&amp;BID!ED26&amp;"; "&amp;IFERROR(LOOKUP(MIN($DO26:$EC26),KKM!$C$11:$C$14,KKM!$F$11:$F$14),"")&amp;BID!EE26</f>
        <v>Terampil dalam Menyampaikan pidato hasil karya pribadi dengan menggunakan kosakata baku dan kalimat efektif sebagai bentuk ungkapan diri; Terampil dalam Menyampaikan pidato hasil karya pribadi dengan menggunakan kosakata baku dan kalimat efektif sebagai bentuk ungkapan diri</v>
      </c>
    </row>
    <row r="27" spans="1:136" ht="47.25" x14ac:dyDescent="0.25">
      <c r="B27" s="3" t="str">
        <f t="shared" ca="1" si="0"/>
        <v>UMSIYEH</v>
      </c>
      <c r="C27" s="3" t="str">
        <f t="shared" ca="1" si="0"/>
        <v>0071939466</v>
      </c>
      <c r="D27" s="8" t="s">
        <v>181</v>
      </c>
      <c r="E27" s="8">
        <v>80</v>
      </c>
      <c r="J27" s="8" t="s">
        <v>182</v>
      </c>
      <c r="K27" s="8">
        <v>80</v>
      </c>
      <c r="P27" s="8" t="s">
        <v>183</v>
      </c>
      <c r="Q27" s="8">
        <v>80</v>
      </c>
      <c r="V27" s="8" t="s">
        <v>184</v>
      </c>
      <c r="W27" s="8">
        <v>80</v>
      </c>
      <c r="AB27" s="8" t="s">
        <v>185</v>
      </c>
      <c r="AG27" s="8">
        <v>80</v>
      </c>
      <c r="AH27" s="8" t="s">
        <v>186</v>
      </c>
      <c r="AM27" s="8">
        <v>80</v>
      </c>
      <c r="AN27" s="8" t="s">
        <v>187</v>
      </c>
      <c r="AS27" s="8">
        <v>80</v>
      </c>
      <c r="AT27" s="8" t="s">
        <v>188</v>
      </c>
      <c r="AY27" s="8">
        <v>80</v>
      </c>
      <c r="CP27" s="56">
        <f t="shared" si="2"/>
        <v>80</v>
      </c>
      <c r="CQ27" s="10">
        <f t="shared" ref="CQ27:CU32" si="38">IFERROR(AVERAGEIF($D$2:$CO$2,CQ$2,$D27:$CO27),"")</f>
        <v>80</v>
      </c>
      <c r="CR27" s="10" t="str">
        <f t="shared" si="38"/>
        <v/>
      </c>
      <c r="CS27" s="10" t="str">
        <f t="shared" si="38"/>
        <v/>
      </c>
      <c r="CT27" s="10" t="str">
        <f t="shared" si="38"/>
        <v/>
      </c>
      <c r="CU27" s="10">
        <f t="shared" si="38"/>
        <v>80</v>
      </c>
      <c r="CV27" s="21">
        <f t="shared" si="4"/>
        <v>80</v>
      </c>
      <c r="CW27" s="21">
        <f t="shared" si="5"/>
        <v>80</v>
      </c>
      <c r="CX27" s="22">
        <f t="shared" si="6"/>
        <v>80</v>
      </c>
      <c r="CY27" s="22">
        <f t="shared" si="7"/>
        <v>80</v>
      </c>
      <c r="CZ27" s="22" t="str">
        <f t="shared" si="8"/>
        <v/>
      </c>
      <c r="DA27" s="23" t="str">
        <f t="shared" si="9"/>
        <v/>
      </c>
      <c r="DB27" s="23" t="str">
        <f t="shared" si="10"/>
        <v/>
      </c>
      <c r="DC27" s="23" t="str">
        <f t="shared" si="11"/>
        <v/>
      </c>
      <c r="DD27" s="23" t="str">
        <f t="shared" si="12"/>
        <v/>
      </c>
      <c r="DE27" s="23" t="str">
        <f t="shared" si="13"/>
        <v/>
      </c>
      <c r="DF27" s="23" t="str">
        <f t="shared" si="14"/>
        <v/>
      </c>
      <c r="DG27" s="23" t="str">
        <f t="shared" si="15"/>
        <v/>
      </c>
      <c r="DH27" s="23" t="str">
        <f t="shared" si="16"/>
        <v/>
      </c>
      <c r="DI27" s="23" t="str">
        <f t="shared" si="17"/>
        <v/>
      </c>
      <c r="DJ27" s="23" t="str">
        <f t="shared" si="18"/>
        <v/>
      </c>
      <c r="DK27" s="23" t="str">
        <f t="shared" si="19"/>
        <v>Menggali isi teks pidato yang didengar dan dibaca.</v>
      </c>
      <c r="DL27" s="23" t="str">
        <f t="shared" si="20"/>
        <v>Menggali isi teks pidato yang didengar dan dibaca.</v>
      </c>
      <c r="DM27" s="31" t="str">
        <f>IF(DK27="","",LOOKUP(MAX($CV27:$DJ27),KKM!$C$11:$C$14,KKM!$E$11:$E$14)&amp;" "&amp;BID!DK27&amp;"; "&amp;LOOKUP(MIN(BID!CV27:DJ27),KKM!$C$11:$C$14,KKM!$E$11:$E$14)&amp;" "&amp;BID!DL27)</f>
        <v>Memiliki kemampuan yang baik dalam  Menggali isi teks pidato yang didengar dan dibaca.; Memiliki kemampuan yang baik dalam  Menggali isi teks pidato yang didengar dan dibaca.</v>
      </c>
      <c r="DO27" s="9" t="str">
        <f t="shared" si="21"/>
        <v/>
      </c>
      <c r="DP27" s="9" t="str">
        <f t="shared" si="22"/>
        <v/>
      </c>
      <c r="DQ27" s="9" t="str">
        <f t="shared" si="23"/>
        <v/>
      </c>
      <c r="DR27" s="9" t="str">
        <f t="shared" si="24"/>
        <v/>
      </c>
      <c r="DS27" s="9">
        <f t="shared" si="25"/>
        <v>80</v>
      </c>
      <c r="DT27" s="9">
        <f t="shared" si="26"/>
        <v>80</v>
      </c>
      <c r="DU27" s="9">
        <f t="shared" si="27"/>
        <v>80</v>
      </c>
      <c r="DV27" s="9">
        <f t="shared" si="28"/>
        <v>80</v>
      </c>
      <c r="DW27" s="9" t="str">
        <f t="shared" si="29"/>
        <v/>
      </c>
      <c r="DX27" s="9" t="str">
        <f t="shared" si="30"/>
        <v/>
      </c>
      <c r="DY27" s="9" t="str">
        <f t="shared" si="31"/>
        <v/>
      </c>
      <c r="DZ27" s="9" t="str">
        <f t="shared" si="32"/>
        <v/>
      </c>
      <c r="EA27" s="9" t="str">
        <f t="shared" si="33"/>
        <v/>
      </c>
      <c r="EB27" s="9" t="str">
        <f t="shared" si="34"/>
        <v/>
      </c>
      <c r="EC27" s="9" t="str">
        <f t="shared" si="35"/>
        <v/>
      </c>
      <c r="ED27" s="9" t="str">
        <f t="shared" si="36"/>
        <v>Menyampaikan pidato hasil karya pribadi dengan menggunakan kosakata baku dan kalimat efektif sebagai bentuk ungkapan diri</v>
      </c>
      <c r="EE27" s="9" t="str">
        <f t="shared" si="37"/>
        <v>Menyampaikan pidato hasil karya pribadi dengan menggunakan kosakata baku dan kalimat efektif sebagai bentuk ungkapan diri</v>
      </c>
      <c r="EF27" s="31" t="str">
        <f>IFERROR(LOOKUP(MAX($DO27:$EC27),KKM!$C$11:$C$14,KKM!$F$11:$F$14),"")&amp;BID!ED27&amp;"; "&amp;IFERROR(LOOKUP(MIN($DO27:$EC27),KKM!$C$11:$C$14,KKM!$F$11:$F$14),"")&amp;BID!EE27</f>
        <v>Terampil dalam Menyampaikan pidato hasil karya pribadi dengan menggunakan kosakata baku dan kalimat efektif sebagai bentuk ungkapan diri; Terampil dalam Menyampaikan pidato hasil karya pribadi dengan menggunakan kosakata baku dan kalimat efektif sebagai bentuk ungkapan diri</v>
      </c>
    </row>
    <row r="28" spans="1:136" x14ac:dyDescent="0.25">
      <c r="B28" s="3" t="str">
        <f t="shared" ca="1" si="0"/>
        <v>YAMAN</v>
      </c>
      <c r="C28" s="3" t="str">
        <f t="shared" ca="1" si="0"/>
        <v>0079075710</v>
      </c>
      <c r="CP28" s="56">
        <f t="shared" si="2"/>
        <v>0</v>
      </c>
      <c r="CQ28" s="10" t="str">
        <f t="shared" si="38"/>
        <v/>
      </c>
      <c r="CR28" s="10" t="str">
        <f t="shared" si="38"/>
        <v/>
      </c>
      <c r="CS28" s="10" t="str">
        <f t="shared" si="38"/>
        <v/>
      </c>
      <c r="CT28" s="10" t="str">
        <f t="shared" si="38"/>
        <v/>
      </c>
      <c r="CU28" s="10" t="str">
        <f t="shared" si="38"/>
        <v/>
      </c>
      <c r="CV28" s="21" t="str">
        <f t="shared" si="4"/>
        <v/>
      </c>
      <c r="CW28" s="21" t="str">
        <f t="shared" si="5"/>
        <v/>
      </c>
      <c r="CX28" s="22" t="str">
        <f t="shared" si="6"/>
        <v/>
      </c>
      <c r="CY28" s="22" t="str">
        <f t="shared" si="7"/>
        <v/>
      </c>
      <c r="CZ28" s="22" t="str">
        <f t="shared" si="8"/>
        <v/>
      </c>
      <c r="DA28" s="23" t="str">
        <f t="shared" si="9"/>
        <v/>
      </c>
      <c r="DB28" s="23" t="str">
        <f t="shared" si="10"/>
        <v/>
      </c>
      <c r="DC28" s="23" t="str">
        <f t="shared" si="11"/>
        <v/>
      </c>
      <c r="DD28" s="23" t="str">
        <f t="shared" si="12"/>
        <v/>
      </c>
      <c r="DE28" s="23" t="str">
        <f t="shared" si="13"/>
        <v/>
      </c>
      <c r="DF28" s="23" t="str">
        <f t="shared" si="14"/>
        <v/>
      </c>
      <c r="DG28" s="23" t="str">
        <f t="shared" si="15"/>
        <v/>
      </c>
      <c r="DH28" s="23" t="str">
        <f t="shared" si="16"/>
        <v/>
      </c>
      <c r="DI28" s="23" t="str">
        <f t="shared" si="17"/>
        <v/>
      </c>
      <c r="DJ28" s="23" t="str">
        <f t="shared" si="18"/>
        <v/>
      </c>
      <c r="DK28" s="23" t="str">
        <f t="shared" si="19"/>
        <v/>
      </c>
      <c r="DL28" s="23" t="str">
        <f t="shared" si="20"/>
        <v/>
      </c>
      <c r="DM28" s="31" t="str">
        <f>IF(DK28="","",LOOKUP(MAX($CV28:$DJ28),KKM!$C$11:$C$14,KKM!$E$11:$E$14)&amp;" "&amp;BID!DK28&amp;"; "&amp;LOOKUP(MIN(BID!CV28:DJ28),KKM!$C$11:$C$14,KKM!$E$11:$E$14)&amp;" "&amp;BID!DL28)</f>
        <v/>
      </c>
      <c r="DO28" s="9" t="str">
        <f t="shared" si="21"/>
        <v/>
      </c>
      <c r="DP28" s="9" t="str">
        <f t="shared" si="22"/>
        <v/>
      </c>
      <c r="DQ28" s="9" t="str">
        <f t="shared" si="23"/>
        <v/>
      </c>
      <c r="DR28" s="9" t="str">
        <f t="shared" si="24"/>
        <v/>
      </c>
      <c r="DS28" s="9" t="e">
        <f t="shared" si="25"/>
        <v>#DIV/0!</v>
      </c>
      <c r="DT28" s="9" t="str">
        <f t="shared" si="26"/>
        <v/>
      </c>
      <c r="DU28" s="9" t="str">
        <f t="shared" si="27"/>
        <v/>
      </c>
      <c r="DV28" s="9" t="str">
        <f t="shared" si="28"/>
        <v/>
      </c>
      <c r="DW28" s="9" t="str">
        <f t="shared" si="29"/>
        <v/>
      </c>
      <c r="DX28" s="9" t="str">
        <f t="shared" si="30"/>
        <v/>
      </c>
      <c r="DY28" s="9" t="str">
        <f t="shared" si="31"/>
        <v/>
      </c>
      <c r="DZ28" s="9" t="str">
        <f t="shared" si="32"/>
        <v/>
      </c>
      <c r="EA28" s="9" t="str">
        <f t="shared" si="33"/>
        <v/>
      </c>
      <c r="EB28" s="9" t="str">
        <f t="shared" si="34"/>
        <v/>
      </c>
      <c r="EC28" s="9" t="str">
        <f t="shared" si="35"/>
        <v/>
      </c>
      <c r="ED28" s="9" t="str">
        <f t="shared" si="36"/>
        <v/>
      </c>
      <c r="EE28" s="9" t="str">
        <f t="shared" si="37"/>
        <v/>
      </c>
      <c r="EF28" s="31" t="str">
        <f>IFERROR(LOOKUP(MAX($DO28:$EC28),KKM!$C$11:$C$14,KKM!$F$11:$F$14),"")&amp;BID!ED28&amp;"; "&amp;IFERROR(LOOKUP(MIN($DO28:$EC28),KKM!$C$11:$C$14,KKM!$F$11:$F$14),"")&amp;BID!EE28</f>
        <v xml:space="preserve">; </v>
      </c>
    </row>
    <row r="29" spans="1:136" x14ac:dyDescent="0.25">
      <c r="B29" s="3" t="str">
        <f t="shared" ca="1" si="0"/>
        <v/>
      </c>
      <c r="C29" s="3" t="str">
        <f t="shared" ca="1" si="0"/>
        <v/>
      </c>
      <c r="CP29" s="56">
        <f t="shared" si="2"/>
        <v>0</v>
      </c>
      <c r="CQ29" s="10" t="str">
        <f t="shared" si="38"/>
        <v/>
      </c>
      <c r="CR29" s="10" t="str">
        <f t="shared" si="38"/>
        <v/>
      </c>
      <c r="CS29" s="10" t="str">
        <f t="shared" si="38"/>
        <v/>
      </c>
      <c r="CT29" s="10" t="str">
        <f t="shared" si="38"/>
        <v/>
      </c>
      <c r="CU29" s="10" t="str">
        <f t="shared" si="38"/>
        <v/>
      </c>
      <c r="CV29" s="21" t="str">
        <f t="shared" si="4"/>
        <v/>
      </c>
      <c r="CW29" s="21" t="str">
        <f t="shared" si="5"/>
        <v/>
      </c>
      <c r="CX29" s="22" t="str">
        <f t="shared" si="6"/>
        <v/>
      </c>
      <c r="CY29" s="22" t="str">
        <f t="shared" si="7"/>
        <v/>
      </c>
      <c r="CZ29" s="22" t="str">
        <f t="shared" si="8"/>
        <v/>
      </c>
      <c r="DA29" s="23" t="str">
        <f t="shared" si="9"/>
        <v/>
      </c>
      <c r="DB29" s="23" t="str">
        <f t="shared" si="10"/>
        <v/>
      </c>
      <c r="DC29" s="23" t="str">
        <f t="shared" si="11"/>
        <v/>
      </c>
      <c r="DD29" s="23" t="str">
        <f t="shared" si="12"/>
        <v/>
      </c>
      <c r="DE29" s="23" t="str">
        <f t="shared" si="13"/>
        <v/>
      </c>
      <c r="DF29" s="23" t="str">
        <f t="shared" si="14"/>
        <v/>
      </c>
      <c r="DG29" s="23" t="str">
        <f t="shared" si="15"/>
        <v/>
      </c>
      <c r="DH29" s="23" t="str">
        <f t="shared" si="16"/>
        <v/>
      </c>
      <c r="DI29" s="23" t="str">
        <f t="shared" si="17"/>
        <v/>
      </c>
      <c r="DJ29" s="23" t="str">
        <f t="shared" si="18"/>
        <v/>
      </c>
      <c r="DK29" s="23" t="str">
        <f t="shared" si="19"/>
        <v/>
      </c>
      <c r="DL29" s="23" t="str">
        <f t="shared" si="20"/>
        <v/>
      </c>
      <c r="DM29" s="31" t="str">
        <f>IF(DK29="","",LOOKUP(MAX($CV29:$DJ29),KKM!$C$11:$C$14,KKM!$E$11:$E$14)&amp;" "&amp;BID!DK29&amp;"; "&amp;LOOKUP(MIN(BID!CV29:DJ29),KKM!$C$11:$C$14,KKM!$E$11:$E$14)&amp;" "&amp;BID!DL29)</f>
        <v/>
      </c>
      <c r="DO29" s="9" t="str">
        <f t="shared" si="21"/>
        <v/>
      </c>
      <c r="DP29" s="9" t="str">
        <f t="shared" si="22"/>
        <v/>
      </c>
      <c r="DQ29" s="9" t="str">
        <f t="shared" si="23"/>
        <v/>
      </c>
      <c r="DR29" s="9" t="str">
        <f t="shared" si="24"/>
        <v/>
      </c>
      <c r="DS29" s="9" t="e">
        <f t="shared" si="25"/>
        <v>#DIV/0!</v>
      </c>
      <c r="DT29" s="9" t="str">
        <f t="shared" si="26"/>
        <v/>
      </c>
      <c r="DU29" s="9" t="str">
        <f t="shared" si="27"/>
        <v/>
      </c>
      <c r="DV29" s="9" t="str">
        <f t="shared" si="28"/>
        <v/>
      </c>
      <c r="DW29" s="9" t="str">
        <f t="shared" si="29"/>
        <v/>
      </c>
      <c r="DX29" s="9" t="str">
        <f t="shared" si="30"/>
        <v/>
      </c>
      <c r="DY29" s="9" t="str">
        <f t="shared" si="31"/>
        <v/>
      </c>
      <c r="DZ29" s="9" t="str">
        <f t="shared" si="32"/>
        <v/>
      </c>
      <c r="EA29" s="9" t="str">
        <f t="shared" si="33"/>
        <v/>
      </c>
      <c r="EB29" s="9" t="str">
        <f t="shared" si="34"/>
        <v/>
      </c>
      <c r="EC29" s="9" t="str">
        <f t="shared" si="35"/>
        <v/>
      </c>
      <c r="ED29" s="9" t="str">
        <f t="shared" si="36"/>
        <v/>
      </c>
      <c r="EE29" s="9" t="str">
        <f t="shared" si="37"/>
        <v/>
      </c>
      <c r="EF29" s="31" t="str">
        <f>IFERROR(LOOKUP(MAX($DO29:$EC29),KKM!$C$11:$C$14,KKM!$F$11:$F$14),"")&amp;BID!ED29&amp;"; "&amp;IFERROR(LOOKUP(MIN($DO29:$EC29),KKM!$C$11:$C$14,KKM!$F$11:$F$14),"")&amp;BID!EE29</f>
        <v xml:space="preserve">; </v>
      </c>
    </row>
    <row r="30" spans="1:136" x14ac:dyDescent="0.25">
      <c r="B30" s="3" t="str">
        <f t="shared" ca="1" si="0"/>
        <v/>
      </c>
      <c r="C30" s="3" t="str">
        <f t="shared" ca="1" si="0"/>
        <v/>
      </c>
      <c r="CP30" s="56">
        <f t="shared" si="2"/>
        <v>0</v>
      </c>
      <c r="CQ30" s="10" t="str">
        <f t="shared" si="38"/>
        <v/>
      </c>
      <c r="CR30" s="10" t="str">
        <f t="shared" si="38"/>
        <v/>
      </c>
      <c r="CS30" s="10" t="str">
        <f t="shared" si="38"/>
        <v/>
      </c>
      <c r="CT30" s="10" t="str">
        <f t="shared" si="38"/>
        <v/>
      </c>
      <c r="CU30" s="10" t="str">
        <f t="shared" si="38"/>
        <v/>
      </c>
      <c r="CV30" s="21" t="str">
        <f t="shared" si="4"/>
        <v/>
      </c>
      <c r="CW30" s="21" t="str">
        <f t="shared" si="5"/>
        <v/>
      </c>
      <c r="CX30" s="22" t="str">
        <f t="shared" si="6"/>
        <v/>
      </c>
      <c r="CY30" s="22" t="str">
        <f t="shared" si="7"/>
        <v/>
      </c>
      <c r="CZ30" s="22" t="str">
        <f t="shared" si="8"/>
        <v/>
      </c>
      <c r="DA30" s="23" t="str">
        <f t="shared" si="9"/>
        <v/>
      </c>
      <c r="DB30" s="23" t="str">
        <f t="shared" si="10"/>
        <v/>
      </c>
      <c r="DC30" s="23" t="str">
        <f t="shared" si="11"/>
        <v/>
      </c>
      <c r="DD30" s="23" t="str">
        <f t="shared" si="12"/>
        <v/>
      </c>
      <c r="DE30" s="23" t="str">
        <f t="shared" si="13"/>
        <v/>
      </c>
      <c r="DF30" s="23" t="str">
        <f t="shared" si="14"/>
        <v/>
      </c>
      <c r="DG30" s="23" t="str">
        <f t="shared" si="15"/>
        <v/>
      </c>
      <c r="DH30" s="23" t="str">
        <f t="shared" si="16"/>
        <v/>
      </c>
      <c r="DI30" s="23" t="str">
        <f t="shared" si="17"/>
        <v/>
      </c>
      <c r="DJ30" s="23" t="str">
        <f t="shared" si="18"/>
        <v/>
      </c>
      <c r="DK30" s="23" t="str">
        <f t="shared" si="19"/>
        <v/>
      </c>
      <c r="DL30" s="23" t="str">
        <f t="shared" si="20"/>
        <v/>
      </c>
      <c r="DM30" s="31" t="str">
        <f>IF(DK30="","",LOOKUP(MAX($CV30:$DJ30),KKM!$C$11:$C$14,KKM!$E$11:$E$14)&amp;" "&amp;BID!DK30&amp;"; "&amp;LOOKUP(MIN(BID!CV30:DJ30),KKM!$C$11:$C$14,KKM!$E$11:$E$14)&amp;" "&amp;BID!DL30)</f>
        <v/>
      </c>
      <c r="DO30" s="9" t="str">
        <f t="shared" si="21"/>
        <v/>
      </c>
      <c r="DP30" s="9" t="str">
        <f t="shared" si="22"/>
        <v/>
      </c>
      <c r="DQ30" s="9" t="str">
        <f t="shared" si="23"/>
        <v/>
      </c>
      <c r="DR30" s="9" t="str">
        <f t="shared" si="24"/>
        <v/>
      </c>
      <c r="DS30" s="9" t="e">
        <f t="shared" si="25"/>
        <v>#DIV/0!</v>
      </c>
      <c r="DT30" s="9" t="str">
        <f t="shared" si="26"/>
        <v/>
      </c>
      <c r="DU30" s="9" t="str">
        <f t="shared" si="27"/>
        <v/>
      </c>
      <c r="DV30" s="9" t="str">
        <f t="shared" si="28"/>
        <v/>
      </c>
      <c r="DW30" s="9" t="str">
        <f t="shared" si="29"/>
        <v/>
      </c>
      <c r="DX30" s="9" t="str">
        <f t="shared" si="30"/>
        <v/>
      </c>
      <c r="DY30" s="9" t="str">
        <f t="shared" si="31"/>
        <v/>
      </c>
      <c r="DZ30" s="9" t="str">
        <f t="shared" si="32"/>
        <v/>
      </c>
      <c r="EA30" s="9" t="str">
        <f t="shared" si="33"/>
        <v/>
      </c>
      <c r="EB30" s="9" t="str">
        <f t="shared" si="34"/>
        <v/>
      </c>
      <c r="EC30" s="9" t="str">
        <f t="shared" si="35"/>
        <v/>
      </c>
      <c r="ED30" s="9" t="str">
        <f t="shared" si="36"/>
        <v/>
      </c>
      <c r="EE30" s="9" t="str">
        <f t="shared" si="37"/>
        <v/>
      </c>
      <c r="EF30" s="31" t="str">
        <f>IFERROR(LOOKUP(MAX($DO30:$EC30),KKM!$C$11:$C$14,KKM!$F$11:$F$14),"")&amp;BID!ED30&amp;"; "&amp;IFERROR(LOOKUP(MIN($DO30:$EC30),KKM!$C$11:$C$14,KKM!$F$11:$F$14),"")&amp;BID!EE30</f>
        <v xml:space="preserve">; </v>
      </c>
    </row>
    <row r="31" spans="1:136" x14ac:dyDescent="0.25">
      <c r="B31" s="3" t="str">
        <f t="shared" ca="1" si="0"/>
        <v/>
      </c>
      <c r="C31" s="3" t="str">
        <f t="shared" ca="1" si="0"/>
        <v/>
      </c>
      <c r="CP31" s="56">
        <f t="shared" si="2"/>
        <v>0</v>
      </c>
      <c r="CQ31" s="10" t="str">
        <f t="shared" si="38"/>
        <v/>
      </c>
      <c r="CR31" s="10" t="str">
        <f t="shared" si="38"/>
        <v/>
      </c>
      <c r="CS31" s="10" t="str">
        <f t="shared" si="38"/>
        <v/>
      </c>
      <c r="CT31" s="10" t="str">
        <f t="shared" si="38"/>
        <v/>
      </c>
      <c r="CU31" s="10" t="str">
        <f t="shared" si="38"/>
        <v/>
      </c>
      <c r="CV31" s="21" t="str">
        <f t="shared" si="4"/>
        <v/>
      </c>
      <c r="CW31" s="21" t="str">
        <f t="shared" si="5"/>
        <v/>
      </c>
      <c r="CX31" s="22" t="str">
        <f t="shared" si="6"/>
        <v/>
      </c>
      <c r="CY31" s="22" t="str">
        <f t="shared" si="7"/>
        <v/>
      </c>
      <c r="CZ31" s="22" t="str">
        <f t="shared" si="8"/>
        <v/>
      </c>
      <c r="DA31" s="23" t="str">
        <f t="shared" si="9"/>
        <v/>
      </c>
      <c r="DB31" s="23" t="str">
        <f t="shared" si="10"/>
        <v/>
      </c>
      <c r="DC31" s="23" t="str">
        <f t="shared" si="11"/>
        <v/>
      </c>
      <c r="DD31" s="23" t="str">
        <f t="shared" si="12"/>
        <v/>
      </c>
      <c r="DE31" s="23" t="str">
        <f t="shared" si="13"/>
        <v/>
      </c>
      <c r="DF31" s="23" t="str">
        <f t="shared" si="14"/>
        <v/>
      </c>
      <c r="DG31" s="23" t="str">
        <f t="shared" si="15"/>
        <v/>
      </c>
      <c r="DH31" s="23" t="str">
        <f t="shared" si="16"/>
        <v/>
      </c>
      <c r="DI31" s="23" t="str">
        <f t="shared" si="17"/>
        <v/>
      </c>
      <c r="DJ31" s="23" t="str">
        <f t="shared" si="18"/>
        <v/>
      </c>
      <c r="DK31" s="23" t="str">
        <f t="shared" si="19"/>
        <v/>
      </c>
      <c r="DL31" s="23" t="str">
        <f t="shared" si="20"/>
        <v/>
      </c>
      <c r="DM31" s="31" t="str">
        <f>IF(DK31="","",LOOKUP(MAX($CV31:$DJ31),KKM!$C$11:$C$14,KKM!$E$11:$E$14)&amp;" "&amp;BID!DK31&amp;"; "&amp;LOOKUP(MIN(BID!CV31:DJ31),KKM!$C$11:$C$14,KKM!$E$11:$E$14)&amp;" "&amp;BID!DL31)</f>
        <v/>
      </c>
      <c r="DO31" s="9" t="str">
        <f t="shared" si="21"/>
        <v/>
      </c>
      <c r="DP31" s="9" t="str">
        <f t="shared" si="22"/>
        <v/>
      </c>
      <c r="DQ31" s="9" t="str">
        <f t="shared" si="23"/>
        <v/>
      </c>
      <c r="DR31" s="9" t="str">
        <f t="shared" si="24"/>
        <v/>
      </c>
      <c r="DS31" s="9" t="e">
        <f t="shared" si="25"/>
        <v>#DIV/0!</v>
      </c>
      <c r="DT31" s="9" t="str">
        <f t="shared" si="26"/>
        <v/>
      </c>
      <c r="DU31" s="9" t="str">
        <f t="shared" si="27"/>
        <v/>
      </c>
      <c r="DV31" s="9" t="str">
        <f t="shared" si="28"/>
        <v/>
      </c>
      <c r="DW31" s="9" t="str">
        <f t="shared" si="29"/>
        <v/>
      </c>
      <c r="DX31" s="9" t="str">
        <f t="shared" si="30"/>
        <v/>
      </c>
      <c r="DY31" s="9" t="str">
        <f t="shared" si="31"/>
        <v/>
      </c>
      <c r="DZ31" s="9" t="str">
        <f t="shared" si="32"/>
        <v/>
      </c>
      <c r="EA31" s="9" t="str">
        <f t="shared" si="33"/>
        <v/>
      </c>
      <c r="EB31" s="9" t="str">
        <f t="shared" si="34"/>
        <v/>
      </c>
      <c r="EC31" s="9" t="str">
        <f t="shared" si="35"/>
        <v/>
      </c>
      <c r="ED31" s="9" t="str">
        <f t="shared" si="36"/>
        <v/>
      </c>
      <c r="EE31" s="9" t="str">
        <f t="shared" si="37"/>
        <v/>
      </c>
      <c r="EF31" s="31" t="str">
        <f>IFERROR(LOOKUP(MAX($DO31:$EC31),KKM!$C$11:$C$14,KKM!$F$11:$F$14),"")&amp;BID!ED31&amp;"; "&amp;IFERROR(LOOKUP(MIN($DO31:$EC31),KKM!$C$11:$C$14,KKM!$F$11:$F$14),"")&amp;BID!EE31</f>
        <v xml:space="preserve">; </v>
      </c>
    </row>
    <row r="32" spans="1:136" x14ac:dyDescent="0.25">
      <c r="B32" s="3" t="str">
        <f t="shared" ca="1" si="0"/>
        <v/>
      </c>
      <c r="C32" s="3" t="str">
        <f t="shared" ca="1" si="0"/>
        <v/>
      </c>
      <c r="CP32" s="56">
        <f t="shared" si="2"/>
        <v>0</v>
      </c>
      <c r="CQ32" s="10" t="str">
        <f t="shared" si="38"/>
        <v/>
      </c>
      <c r="CR32" s="10" t="str">
        <f t="shared" si="38"/>
        <v/>
      </c>
      <c r="CS32" s="10" t="str">
        <f t="shared" si="38"/>
        <v/>
      </c>
      <c r="CT32" s="10" t="str">
        <f t="shared" si="38"/>
        <v/>
      </c>
      <c r="CU32" s="10" t="str">
        <f t="shared" si="38"/>
        <v/>
      </c>
      <c r="CV32" s="21" t="str">
        <f t="shared" si="4"/>
        <v/>
      </c>
      <c r="CW32" s="21" t="str">
        <f t="shared" si="5"/>
        <v/>
      </c>
      <c r="CX32" s="22" t="str">
        <f t="shared" si="6"/>
        <v/>
      </c>
      <c r="CY32" s="22" t="str">
        <f t="shared" si="7"/>
        <v/>
      </c>
      <c r="CZ32" s="22" t="str">
        <f t="shared" si="8"/>
        <v/>
      </c>
      <c r="DA32" s="23" t="str">
        <f t="shared" si="9"/>
        <v/>
      </c>
      <c r="DB32" s="23" t="str">
        <f t="shared" si="10"/>
        <v/>
      </c>
      <c r="DC32" s="23" t="str">
        <f t="shared" si="11"/>
        <v/>
      </c>
      <c r="DD32" s="23" t="str">
        <f t="shared" si="12"/>
        <v/>
      </c>
      <c r="DE32" s="23" t="str">
        <f t="shared" si="13"/>
        <v/>
      </c>
      <c r="DF32" s="23" t="str">
        <f t="shared" si="14"/>
        <v/>
      </c>
      <c r="DG32" s="23" t="str">
        <f t="shared" si="15"/>
        <v/>
      </c>
      <c r="DH32" s="23" t="str">
        <f t="shared" si="16"/>
        <v/>
      </c>
      <c r="DI32" s="23" t="str">
        <f t="shared" si="17"/>
        <v/>
      </c>
      <c r="DJ32" s="23" t="str">
        <f t="shared" si="18"/>
        <v/>
      </c>
      <c r="DK32" s="23" t="str">
        <f t="shared" si="19"/>
        <v/>
      </c>
      <c r="DL32" s="23" t="str">
        <f t="shared" si="20"/>
        <v/>
      </c>
      <c r="DM32" s="31" t="str">
        <f>IF(DK32="","",LOOKUP(MAX($CV32:$DJ32),KKM!$C$11:$C$14,KKM!$E$11:$E$14)&amp;" "&amp;BID!DK32&amp;"; "&amp;LOOKUP(MIN(BID!CV32:DJ32),KKM!$C$11:$C$14,KKM!$E$11:$E$14)&amp;" "&amp;BID!DL32)</f>
        <v/>
      </c>
      <c r="DO32" s="9" t="str">
        <f t="shared" si="21"/>
        <v/>
      </c>
      <c r="DP32" s="9" t="str">
        <f t="shared" si="22"/>
        <v/>
      </c>
      <c r="DQ32" s="9" t="str">
        <f t="shared" si="23"/>
        <v/>
      </c>
      <c r="DR32" s="9" t="str">
        <f t="shared" si="24"/>
        <v/>
      </c>
      <c r="DS32" s="9" t="e">
        <f t="shared" si="25"/>
        <v>#DIV/0!</v>
      </c>
      <c r="DT32" s="9" t="str">
        <f t="shared" si="26"/>
        <v/>
      </c>
      <c r="DU32" s="9" t="str">
        <f t="shared" si="27"/>
        <v/>
      </c>
      <c r="DV32" s="9" t="str">
        <f t="shared" si="28"/>
        <v/>
      </c>
      <c r="DW32" s="9" t="str">
        <f t="shared" si="29"/>
        <v/>
      </c>
      <c r="DX32" s="9" t="str">
        <f t="shared" si="30"/>
        <v/>
      </c>
      <c r="DY32" s="9" t="str">
        <f t="shared" si="31"/>
        <v/>
      </c>
      <c r="DZ32" s="9" t="str">
        <f t="shared" si="32"/>
        <v/>
      </c>
      <c r="EA32" s="9" t="str">
        <f t="shared" si="33"/>
        <v/>
      </c>
      <c r="EB32" s="9" t="str">
        <f t="shared" si="34"/>
        <v/>
      </c>
      <c r="EC32" s="9" t="str">
        <f t="shared" si="35"/>
        <v/>
      </c>
      <c r="ED32" s="9" t="str">
        <f t="shared" si="36"/>
        <v/>
      </c>
      <c r="EE32" s="9" t="str">
        <f t="shared" si="37"/>
        <v/>
      </c>
      <c r="EF32" s="31" t="str">
        <f>IFERROR(LOOKUP(MAX($DO32:$EC32),KKM!$C$11:$C$14,KKM!$F$11:$F$14),"")&amp;BID!ED32&amp;"; "&amp;IFERROR(LOOKUP(MIN($DO32:$EC32),KKM!$C$11:$C$14,KKM!$F$11:$F$14),"")&amp;BID!EE32</f>
        <v xml:space="preserve">; </v>
      </c>
    </row>
    <row r="33" spans="2:3" x14ac:dyDescent="0.25">
      <c r="B33" s="3"/>
      <c r="C33" s="3"/>
    </row>
    <row r="34" spans="2:3" x14ac:dyDescent="0.25">
      <c r="B34" s="3"/>
      <c r="C34" s="3"/>
    </row>
  </sheetData>
  <sheetProtection password="C036" sheet="1" objects="1" scenarios="1"/>
  <mergeCells count="19">
    <mergeCell ref="CQ1:CU1"/>
    <mergeCell ref="BF1:BK1"/>
    <mergeCell ref="BL1:BQ1"/>
    <mergeCell ref="BR1:BW1"/>
    <mergeCell ref="BX1:CC1"/>
    <mergeCell ref="CD1:CI1"/>
    <mergeCell ref="CJ1:CO1"/>
    <mergeCell ref="AZ1:BE1"/>
    <mergeCell ref="A1:A2"/>
    <mergeCell ref="B1:B2"/>
    <mergeCell ref="C1:C2"/>
    <mergeCell ref="D1:I1"/>
    <mergeCell ref="J1:O1"/>
    <mergeCell ref="P1:U1"/>
    <mergeCell ref="V1:AA1"/>
    <mergeCell ref="AB1:AG1"/>
    <mergeCell ref="AH1:AM1"/>
    <mergeCell ref="AN1:AS1"/>
    <mergeCell ref="AT1:AY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4</vt:i4>
      </vt:variant>
    </vt:vector>
  </HeadingPairs>
  <TitlesOfParts>
    <vt:vector size="28" baseType="lpstr">
      <vt:lpstr>MENU</vt:lpstr>
      <vt:lpstr>KKM</vt:lpstr>
      <vt:lpstr>SISWA</vt:lpstr>
      <vt:lpstr>QH</vt:lpstr>
      <vt:lpstr>AA</vt:lpstr>
      <vt:lpstr>FK</vt:lpstr>
      <vt:lpstr>SKI</vt:lpstr>
      <vt:lpstr>PKN</vt:lpstr>
      <vt:lpstr>BID</vt:lpstr>
      <vt:lpstr>BAR</vt:lpstr>
      <vt:lpstr>MTK</vt:lpstr>
      <vt:lpstr>IPA</vt:lpstr>
      <vt:lpstr>IPS</vt:lpstr>
      <vt:lpstr>SBDP</vt:lpstr>
      <vt:lpstr>PJOK</vt:lpstr>
      <vt:lpstr>BIG</vt:lpstr>
      <vt:lpstr>PAT</vt:lpstr>
      <vt:lpstr>Sikap</vt:lpstr>
      <vt:lpstr>Ekstra</vt:lpstr>
      <vt:lpstr>Prestasi</vt:lpstr>
      <vt:lpstr>Kehadiran</vt:lpstr>
      <vt:lpstr>R1</vt:lpstr>
      <vt:lpstr>R2</vt:lpstr>
      <vt:lpstr>R3</vt:lpstr>
      <vt:lpstr>NU</vt:lpstr>
      <vt:lpstr>'R1'!Print_Area</vt:lpstr>
      <vt:lpstr>'R2'!Print_Area</vt:lpstr>
      <vt:lpstr>'R3'!Print_Area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CAMELIA INAS ANNISA</dc:creator>
  <cp:lastModifiedBy>DAMIRI20</cp:lastModifiedBy>
  <cp:lastPrinted>2020-05-15T03:06:39Z</cp:lastPrinted>
  <dcterms:created xsi:type="dcterms:W3CDTF">2019-06-11T00:44:40Z</dcterms:created>
  <dcterms:modified xsi:type="dcterms:W3CDTF">2020-05-15T03:13:27Z</dcterms:modified>
</cp:coreProperties>
</file>