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360" yWindow="120" windowWidth="11340" windowHeight="5520" activeTab="5"/>
  </bookViews>
  <sheets>
    <sheet name="dt" sheetId="4" r:id="rId1"/>
    <sheet name="Sheet1" sheetId="1" state="hidden" r:id="rId2"/>
    <sheet name="KA WARNA" sheetId="5" r:id="rId3"/>
    <sheet name="KA HP" sheetId="6" state="hidden" r:id="rId4"/>
    <sheet name="JE 1" sheetId="7" r:id="rId5"/>
    <sheet name="JE 2" sheetId="11" r:id="rId6"/>
  </sheets>
  <definedNames>
    <definedName name="hr">dt!$C$141:$C$147</definedName>
  </definedNames>
  <calcPr calcId="144525"/>
</workbook>
</file>

<file path=xl/calcChain.xml><?xml version="1.0" encoding="utf-8"?>
<calcChain xmlns="http://schemas.openxmlformats.org/spreadsheetml/2006/main">
  <c r="M5" i="1" l="1"/>
  <c r="C85" i="4"/>
  <c r="C79" i="4"/>
  <c r="C73" i="4"/>
  <c r="C71" i="4"/>
  <c r="C69" i="4"/>
  <c r="C63" i="4"/>
  <c r="C57" i="4"/>
  <c r="C51" i="4"/>
  <c r="C45" i="4"/>
  <c r="C39" i="4"/>
  <c r="C33" i="4"/>
  <c r="C27" i="4"/>
  <c r="C25" i="4"/>
  <c r="C23" i="4"/>
  <c r="E105" i="4"/>
  <c r="AB17" i="6" s="1"/>
  <c r="C59" i="11"/>
  <c r="B59" i="11"/>
  <c r="C58" i="11"/>
  <c r="B58" i="11"/>
  <c r="C50" i="11"/>
  <c r="D4" i="11"/>
  <c r="D6" i="11"/>
  <c r="D5" i="11"/>
  <c r="D3" i="11"/>
  <c r="B59" i="7"/>
  <c r="B58" i="7"/>
  <c r="C59" i="7"/>
  <c r="C58" i="7"/>
  <c r="D6" i="7"/>
  <c r="D4" i="7"/>
  <c r="J21" i="4"/>
  <c r="I21" i="4"/>
  <c r="J19" i="4"/>
  <c r="I19" i="4"/>
  <c r="J17" i="4"/>
  <c r="I17" i="4"/>
  <c r="J15" i="4"/>
  <c r="I15" i="4"/>
  <c r="J13" i="4"/>
  <c r="I13" i="4"/>
  <c r="J11" i="4"/>
  <c r="I11" i="4"/>
  <c r="A1" i="5"/>
  <c r="I29" i="11"/>
  <c r="E29" i="11" s="1"/>
  <c r="I28" i="11"/>
  <c r="D28" i="11" s="1"/>
  <c r="I27" i="11"/>
  <c r="E27" i="11" s="1"/>
  <c r="I26" i="11"/>
  <c r="D26" i="11" s="1"/>
  <c r="I25" i="11"/>
  <c r="E25" i="11" s="1"/>
  <c r="I24" i="11"/>
  <c r="E24" i="11" s="1"/>
  <c r="I2" i="11"/>
  <c r="I30" i="11" s="1"/>
  <c r="I1" i="11"/>
  <c r="J1" i="11" s="1"/>
  <c r="I27" i="7"/>
  <c r="D27" i="7" s="1"/>
  <c r="I29" i="7"/>
  <c r="D29" i="7" s="1"/>
  <c r="I28" i="7"/>
  <c r="D28" i="7" s="1"/>
  <c r="I26" i="7"/>
  <c r="D26" i="7" s="1"/>
  <c r="I24" i="7"/>
  <c r="D24" i="7" s="1"/>
  <c r="C50" i="7"/>
  <c r="J5" i="4"/>
  <c r="I5" i="4"/>
  <c r="I2" i="7"/>
  <c r="J2" i="7" s="1"/>
  <c r="I1" i="7"/>
  <c r="B3" i="5"/>
  <c r="D5" i="7"/>
  <c r="D3" i="7"/>
  <c r="AB33" i="6"/>
  <c r="AB32" i="6"/>
  <c r="AB31" i="6"/>
  <c r="Q31" i="6"/>
  <c r="I31" i="6"/>
  <c r="A31" i="6"/>
  <c r="AB30" i="6"/>
  <c r="AB29" i="6"/>
  <c r="AB28" i="6"/>
  <c r="AB27" i="6"/>
  <c r="AB26" i="6"/>
  <c r="AB25" i="6"/>
  <c r="AB24" i="6"/>
  <c r="AB23" i="6"/>
  <c r="AB22" i="6"/>
  <c r="Q22" i="6"/>
  <c r="I22" i="6"/>
  <c r="A22" i="6"/>
  <c r="AB21" i="6"/>
  <c r="B21" i="6"/>
  <c r="AB20" i="6"/>
  <c r="AB16" i="6"/>
  <c r="AA16" i="6"/>
  <c r="AB15" i="6"/>
  <c r="AA15" i="6"/>
  <c r="AB14" i="6"/>
  <c r="AA14" i="6"/>
  <c r="AB13" i="6"/>
  <c r="AA13" i="6"/>
  <c r="Q13" i="6"/>
  <c r="I13" i="6"/>
  <c r="A13" i="6"/>
  <c r="AB12" i="6"/>
  <c r="AA12" i="6"/>
  <c r="AB11" i="6"/>
  <c r="AA11" i="6"/>
  <c r="AB10" i="6"/>
  <c r="AA10" i="6"/>
  <c r="AB9" i="6"/>
  <c r="AA9" i="6"/>
  <c r="AB8" i="6"/>
  <c r="AA8" i="6"/>
  <c r="AB7" i="6"/>
  <c r="AA7" i="6"/>
  <c r="AB6" i="6"/>
  <c r="AA6" i="6"/>
  <c r="AB5" i="6"/>
  <c r="AA5" i="6"/>
  <c r="AB4" i="6"/>
  <c r="Q4" i="6"/>
  <c r="I4" i="6"/>
  <c r="A4" i="6"/>
  <c r="AB3" i="6"/>
  <c r="B3" i="6"/>
  <c r="A2" i="6"/>
  <c r="A1" i="6"/>
  <c r="AB4" i="5"/>
  <c r="AB3" i="5"/>
  <c r="J71" i="4"/>
  <c r="I71" i="4"/>
  <c r="J69" i="4"/>
  <c r="I69" i="4"/>
  <c r="AB9" i="5"/>
  <c r="AA9" i="5"/>
  <c r="AB20" i="5"/>
  <c r="AB21" i="5"/>
  <c r="AB22" i="5"/>
  <c r="AB23" i="5"/>
  <c r="AB24" i="5"/>
  <c r="AB25" i="5"/>
  <c r="AB26" i="5"/>
  <c r="AB27" i="5"/>
  <c r="AB28" i="5"/>
  <c r="AB29" i="5"/>
  <c r="AB30" i="5"/>
  <c r="AB31" i="5"/>
  <c r="AB32" i="5"/>
  <c r="AB33" i="5"/>
  <c r="E107" i="4"/>
  <c r="AB18" i="5" s="1"/>
  <c r="E109" i="4"/>
  <c r="AB19" i="6" s="1"/>
  <c r="B21" i="5"/>
  <c r="A4" i="5"/>
  <c r="Q31" i="5"/>
  <c r="I31" i="5"/>
  <c r="A31" i="5"/>
  <c r="Q22" i="5"/>
  <c r="I22" i="5"/>
  <c r="A22" i="5"/>
  <c r="AB16" i="5"/>
  <c r="AA16" i="5"/>
  <c r="AB15" i="5"/>
  <c r="AA15" i="5"/>
  <c r="AB14" i="5"/>
  <c r="AA14" i="5"/>
  <c r="Q13" i="5"/>
  <c r="I13" i="5"/>
  <c r="A13" i="5"/>
  <c r="AB13" i="5"/>
  <c r="AA13" i="5"/>
  <c r="AB12" i="5"/>
  <c r="AA12" i="5"/>
  <c r="AB11" i="5"/>
  <c r="AA11" i="5"/>
  <c r="AB10" i="5"/>
  <c r="AA10" i="5"/>
  <c r="AB8" i="5"/>
  <c r="AA8" i="5"/>
  <c r="AB7" i="5"/>
  <c r="AA7" i="5"/>
  <c r="AB6" i="5"/>
  <c r="AA6" i="5"/>
  <c r="AB5" i="5"/>
  <c r="AA5" i="5"/>
  <c r="Q4" i="5"/>
  <c r="I4" i="5"/>
  <c r="A2" i="5"/>
  <c r="J7" i="4"/>
  <c r="J27" i="4" s="1"/>
  <c r="I7" i="4"/>
  <c r="I23" i="4" s="1"/>
  <c r="I25" i="4" s="1"/>
  <c r="E28" i="7" l="1"/>
  <c r="AB19" i="5"/>
  <c r="J23" i="4"/>
  <c r="J25" i="4" s="1"/>
  <c r="AB18" i="6"/>
  <c r="AB17" i="5"/>
  <c r="E26" i="7"/>
  <c r="D30" i="11"/>
  <c r="E30" i="11"/>
  <c r="B30" i="11"/>
  <c r="E26" i="11"/>
  <c r="E28" i="11"/>
  <c r="D24" i="11"/>
  <c r="D25" i="11"/>
  <c r="D27" i="11"/>
  <c r="D29" i="11"/>
  <c r="E24" i="7"/>
  <c r="E27" i="7"/>
  <c r="E29" i="7"/>
  <c r="J2" i="11"/>
  <c r="B29" i="7"/>
  <c r="J1" i="7"/>
  <c r="E141" i="4"/>
  <c r="A6" i="1" s="1"/>
  <c r="A67" i="1"/>
  <c r="C67" i="1" s="1"/>
  <c r="A60" i="1"/>
  <c r="I17" i="1" s="1"/>
  <c r="B12" i="11" s="1"/>
  <c r="A92" i="1"/>
  <c r="I21" i="1" s="1"/>
  <c r="B16" i="11" s="1"/>
  <c r="A84" i="1"/>
  <c r="I20" i="1" s="1"/>
  <c r="B15" i="11" s="1"/>
  <c r="A76" i="1"/>
  <c r="I19" i="1" s="1"/>
  <c r="B14" i="11" s="1"/>
  <c r="A68" i="1"/>
  <c r="I18" i="1" s="1"/>
  <c r="B13" i="11" s="1"/>
  <c r="A52" i="1"/>
  <c r="I16" i="1" s="1"/>
  <c r="B11" i="11" s="1"/>
  <c r="A44" i="1"/>
  <c r="I10" i="1" s="1"/>
  <c r="B16" i="7" s="1"/>
  <c r="A36" i="1"/>
  <c r="I9" i="1" s="1"/>
  <c r="B15" i="7" s="1"/>
  <c r="A28" i="1"/>
  <c r="I8" i="1" s="1"/>
  <c r="B14" i="7" s="1"/>
  <c r="A20" i="1"/>
  <c r="I7" i="1" s="1"/>
  <c r="B13" i="7" s="1"/>
  <c r="A12" i="1"/>
  <c r="I6" i="1" s="1"/>
  <c r="B12" i="7" s="1"/>
  <c r="A4" i="1"/>
  <c r="I5" i="1" s="1"/>
  <c r="B11" i="7" s="1"/>
  <c r="A1" i="1"/>
  <c r="A2" i="1"/>
  <c r="A6" i="6" l="1"/>
  <c r="B6" i="1"/>
  <c r="A6" i="5"/>
  <c r="B67" i="1"/>
  <c r="D67" i="1" s="1"/>
  <c r="B6" i="6" l="1"/>
  <c r="C6" i="1"/>
  <c r="C6" i="6" s="1"/>
  <c r="B6" i="5"/>
  <c r="D6" i="1" l="1"/>
  <c r="D6" i="6" s="1"/>
  <c r="C6" i="5"/>
  <c r="E6" i="1" l="1"/>
  <c r="D6" i="5"/>
  <c r="E6" i="6" l="1"/>
  <c r="F6" i="1"/>
  <c r="G6" i="1" s="1"/>
  <c r="G6" i="6" s="1"/>
  <c r="E6" i="5"/>
  <c r="N6" i="1" l="1"/>
  <c r="F6" i="5"/>
  <c r="F6" i="6"/>
  <c r="G6" i="5"/>
  <c r="A7" i="1"/>
  <c r="A7" i="6" l="1"/>
  <c r="B7" i="1"/>
  <c r="A7" i="5"/>
  <c r="B7" i="6" l="1"/>
  <c r="C7" i="1"/>
  <c r="C7" i="6" s="1"/>
  <c r="B7" i="5"/>
  <c r="D7" i="1" l="1"/>
  <c r="D7" i="6" s="1"/>
  <c r="C7" i="5"/>
  <c r="E7" i="1" l="1"/>
  <c r="E7" i="6" s="1"/>
  <c r="D7" i="5"/>
  <c r="F7" i="1" l="1"/>
  <c r="F7" i="6" s="1"/>
  <c r="E7" i="5"/>
  <c r="G7" i="1" l="1"/>
  <c r="F7" i="5"/>
  <c r="G7" i="6" l="1"/>
  <c r="N7" i="1"/>
  <c r="A8" i="1"/>
  <c r="G7" i="5"/>
  <c r="A8" i="6" l="1"/>
  <c r="B8" i="1"/>
  <c r="A8" i="5"/>
  <c r="B8" i="6" l="1"/>
  <c r="C8" i="1"/>
  <c r="C8" i="6" s="1"/>
  <c r="B8" i="5"/>
  <c r="D8" i="1" l="1"/>
  <c r="D8" i="6" s="1"/>
  <c r="C8" i="5"/>
  <c r="E8" i="1" l="1"/>
  <c r="D8" i="5"/>
  <c r="E8" i="6" l="1"/>
  <c r="F8" i="1"/>
  <c r="F8" i="6" s="1"/>
  <c r="E8" i="5"/>
  <c r="G8" i="1" l="1"/>
  <c r="G8" i="6" s="1"/>
  <c r="F8" i="5"/>
  <c r="N8" i="1" l="1"/>
  <c r="A9" i="1"/>
  <c r="G8" i="5"/>
  <c r="A9" i="6" l="1"/>
  <c r="B9" i="1"/>
  <c r="A9" i="5"/>
  <c r="B9" i="6" l="1"/>
  <c r="C9" i="1"/>
  <c r="C9" i="6" s="1"/>
  <c r="B9" i="5"/>
  <c r="D9" i="1" l="1"/>
  <c r="D9" i="6" s="1"/>
  <c r="C9" i="5"/>
  <c r="E9" i="1" l="1"/>
  <c r="D9" i="5"/>
  <c r="E9" i="6" l="1"/>
  <c r="F9" i="1"/>
  <c r="F9" i="6" s="1"/>
  <c r="E9" i="5"/>
  <c r="G9" i="1" l="1"/>
  <c r="G9" i="6" s="1"/>
  <c r="F9" i="5"/>
  <c r="N9" i="1" l="1"/>
  <c r="A10" i="1"/>
  <c r="G9" i="5"/>
  <c r="A10" i="6" l="1"/>
  <c r="A10" i="5"/>
  <c r="B10" i="1"/>
  <c r="B10" i="6" l="1"/>
  <c r="C10" i="1"/>
  <c r="C10" i="6" s="1"/>
  <c r="B10" i="5"/>
  <c r="D10" i="1" l="1"/>
  <c r="D10" i="6" s="1"/>
  <c r="C10" i="5"/>
  <c r="E10" i="1" l="1"/>
  <c r="E10" i="6" s="1"/>
  <c r="D10" i="5"/>
  <c r="F10" i="1" l="1"/>
  <c r="F10" i="6" s="1"/>
  <c r="E10" i="5"/>
  <c r="G10" i="1" l="1"/>
  <c r="G10" i="6" s="1"/>
  <c r="F10" i="5"/>
  <c r="N10" i="1" l="1"/>
  <c r="A11" i="1"/>
  <c r="A11" i="6" s="1"/>
  <c r="G10" i="5"/>
  <c r="B11" i="1" l="1"/>
  <c r="A11" i="5"/>
  <c r="B11" i="6" l="1"/>
  <c r="C11" i="1"/>
  <c r="C11" i="6" s="1"/>
  <c r="B11" i="5"/>
  <c r="D11" i="1" l="1"/>
  <c r="D11" i="6" s="1"/>
  <c r="C11" i="5"/>
  <c r="E11" i="1" l="1"/>
  <c r="E11" i="6" s="1"/>
  <c r="D11" i="5"/>
  <c r="F11" i="1" l="1"/>
  <c r="E11" i="5"/>
  <c r="F11" i="6" l="1"/>
  <c r="G11" i="1"/>
  <c r="N11" i="1" s="1"/>
  <c r="N5" i="1" s="1"/>
  <c r="F11" i="5"/>
  <c r="Q5" i="1"/>
  <c r="J5" i="1"/>
  <c r="K5" i="1" l="1"/>
  <c r="L5" i="1" s="1"/>
  <c r="G11" i="6"/>
  <c r="G11" i="5"/>
  <c r="A14" i="1"/>
  <c r="I6" i="6" l="1"/>
  <c r="I6" i="5"/>
  <c r="B14" i="1"/>
  <c r="D11" i="7" l="1"/>
  <c r="J6" i="6"/>
  <c r="C14" i="1"/>
  <c r="K6" i="6" s="1"/>
  <c r="J6" i="5"/>
  <c r="E11" i="7" l="1"/>
  <c r="D14" i="1"/>
  <c r="K6" i="5"/>
  <c r="L6" i="6" l="1"/>
  <c r="E14" i="1"/>
  <c r="M6" i="6" s="1"/>
  <c r="L6" i="5"/>
  <c r="F14" i="1" l="1"/>
  <c r="G14" i="1" s="1"/>
  <c r="O6" i="6" s="1"/>
  <c r="M6" i="5"/>
  <c r="N6" i="5" l="1"/>
  <c r="N6" i="6"/>
  <c r="A15" i="1"/>
  <c r="I7" i="6" s="1"/>
  <c r="O6" i="5"/>
  <c r="B15" i="1" l="1"/>
  <c r="I7" i="5"/>
  <c r="J7" i="6" l="1"/>
  <c r="C15" i="1"/>
  <c r="K7" i="6" s="1"/>
  <c r="J7" i="5"/>
  <c r="D15" i="1" l="1"/>
  <c r="L7" i="6" s="1"/>
  <c r="K7" i="5"/>
  <c r="E15" i="1" l="1"/>
  <c r="M7" i="6" s="1"/>
  <c r="L7" i="5"/>
  <c r="F15" i="1" l="1"/>
  <c r="N7" i="6" s="1"/>
  <c r="M7" i="5"/>
  <c r="G15" i="1" l="1"/>
  <c r="O7" i="6" s="1"/>
  <c r="N7" i="5"/>
  <c r="A16" i="1" l="1"/>
  <c r="I8" i="6" s="1"/>
  <c r="O7" i="5"/>
  <c r="B16" i="1" l="1"/>
  <c r="J8" i="6" s="1"/>
  <c r="I8" i="5"/>
  <c r="C16" i="1" l="1"/>
  <c r="K8" i="6" s="1"/>
  <c r="J8" i="5"/>
  <c r="D16" i="1" l="1"/>
  <c r="L8" i="6" s="1"/>
  <c r="K8" i="5"/>
  <c r="E16" i="1" l="1"/>
  <c r="M8" i="6" s="1"/>
  <c r="L8" i="5"/>
  <c r="F16" i="1" l="1"/>
  <c r="N8" i="6" s="1"/>
  <c r="M8" i="5"/>
  <c r="G16" i="1" l="1"/>
  <c r="O8" i="6" s="1"/>
  <c r="N8" i="5"/>
  <c r="A17" i="1" l="1"/>
  <c r="I9" i="6" s="1"/>
  <c r="O8" i="5"/>
  <c r="B17" i="1" l="1"/>
  <c r="J9" i="6" s="1"/>
  <c r="I9" i="5"/>
  <c r="C17" i="1" l="1"/>
  <c r="K9" i="6" s="1"/>
  <c r="J9" i="5"/>
  <c r="D17" i="1" l="1"/>
  <c r="L9" i="6" s="1"/>
  <c r="K9" i="5"/>
  <c r="E17" i="1" l="1"/>
  <c r="M9" i="6" s="1"/>
  <c r="L9" i="5"/>
  <c r="F17" i="1" l="1"/>
  <c r="N9" i="6" s="1"/>
  <c r="M9" i="5"/>
  <c r="G17" i="1" l="1"/>
  <c r="O9" i="6" s="1"/>
  <c r="N9" i="5"/>
  <c r="A18" i="1" l="1"/>
  <c r="I10" i="6" s="1"/>
  <c r="O9" i="5"/>
  <c r="I10" i="5" l="1"/>
  <c r="B18" i="1"/>
  <c r="J10" i="6" s="1"/>
  <c r="C18" i="1" l="1"/>
  <c r="K10" i="6" s="1"/>
  <c r="J10" i="5"/>
  <c r="D18" i="1" l="1"/>
  <c r="L10" i="6" s="1"/>
  <c r="K10" i="5"/>
  <c r="E18" i="1" l="1"/>
  <c r="M10" i="6" s="1"/>
  <c r="L10" i="5"/>
  <c r="F18" i="1" l="1"/>
  <c r="N10" i="6" s="1"/>
  <c r="M10" i="5"/>
  <c r="G18" i="1" l="1"/>
  <c r="O10" i="6" s="1"/>
  <c r="N10" i="5"/>
  <c r="O10" i="5" l="1"/>
  <c r="A19" i="1"/>
  <c r="I11" i="6" s="1"/>
  <c r="B19" i="1" l="1"/>
  <c r="J11" i="6" s="1"/>
  <c r="I11" i="5"/>
  <c r="J11" i="5" l="1"/>
  <c r="C19" i="1"/>
  <c r="K11" i="6" s="1"/>
  <c r="D19" i="1" l="1"/>
  <c r="L11" i="6" s="1"/>
  <c r="K11" i="5"/>
  <c r="E19" i="1" l="1"/>
  <c r="M11" i="6" s="1"/>
  <c r="L11" i="5"/>
  <c r="F19" i="1" l="1"/>
  <c r="N11" i="6" s="1"/>
  <c r="M11" i="5"/>
  <c r="G19" i="1" l="1"/>
  <c r="J6" i="1" s="1"/>
  <c r="N11" i="5"/>
  <c r="K6" i="1" l="1"/>
  <c r="L6" i="1" s="1"/>
  <c r="O11" i="6"/>
  <c r="O11" i="5"/>
  <c r="A22" i="1"/>
  <c r="Q6" i="6" l="1"/>
  <c r="B22" i="1"/>
  <c r="Q6" i="5"/>
  <c r="E12" i="7" l="1"/>
  <c r="D12" i="7"/>
  <c r="R6" i="6"/>
  <c r="C22" i="1"/>
  <c r="S6" i="6" s="1"/>
  <c r="R6" i="5"/>
  <c r="D22" i="1" l="1"/>
  <c r="T6" i="6" s="1"/>
  <c r="S6" i="5"/>
  <c r="E22" i="1" l="1"/>
  <c r="U6" i="6" s="1"/>
  <c r="T6" i="5"/>
  <c r="F22" i="1" l="1"/>
  <c r="G22" i="1" s="1"/>
  <c r="W6" i="6" s="1"/>
  <c r="U6" i="5"/>
  <c r="V6" i="5" l="1"/>
  <c r="V6" i="6"/>
  <c r="A23" i="1"/>
  <c r="Q7" i="6" s="1"/>
  <c r="W6" i="5"/>
  <c r="B23" i="1" l="1"/>
  <c r="R7" i="6" s="1"/>
  <c r="Q7" i="5"/>
  <c r="C23" i="1" l="1"/>
  <c r="S7" i="6" s="1"/>
  <c r="R7" i="5"/>
  <c r="D23" i="1" l="1"/>
  <c r="T7" i="6" s="1"/>
  <c r="S7" i="5"/>
  <c r="E23" i="1" l="1"/>
  <c r="U7" i="6" s="1"/>
  <c r="T7" i="5"/>
  <c r="F23" i="1" l="1"/>
  <c r="V7" i="6" s="1"/>
  <c r="U7" i="5"/>
  <c r="G23" i="1" l="1"/>
  <c r="W7" i="6" s="1"/>
  <c r="V7" i="5"/>
  <c r="A24" i="1" l="1"/>
  <c r="Q8" i="6" s="1"/>
  <c r="W7" i="5"/>
  <c r="B24" i="1" l="1"/>
  <c r="R8" i="6" s="1"/>
  <c r="Q8" i="5"/>
  <c r="C24" i="1" l="1"/>
  <c r="S8" i="6" s="1"/>
  <c r="R8" i="5"/>
  <c r="D24" i="1" l="1"/>
  <c r="T8" i="6" s="1"/>
  <c r="S8" i="5"/>
  <c r="E24" i="1" l="1"/>
  <c r="U8" i="6" s="1"/>
  <c r="T8" i="5"/>
  <c r="F24" i="1" l="1"/>
  <c r="V8" i="6" s="1"/>
  <c r="U8" i="5"/>
  <c r="G24" i="1" l="1"/>
  <c r="W8" i="6" s="1"/>
  <c r="V8" i="5"/>
  <c r="A25" i="1" l="1"/>
  <c r="Q9" i="6" s="1"/>
  <c r="W8" i="5"/>
  <c r="B25" i="1" l="1"/>
  <c r="R9" i="6" s="1"/>
  <c r="Q9" i="5"/>
  <c r="C25" i="1" l="1"/>
  <c r="S9" i="6" s="1"/>
  <c r="R9" i="5"/>
  <c r="D25" i="1" l="1"/>
  <c r="T9" i="6" s="1"/>
  <c r="S9" i="5"/>
  <c r="E25" i="1" l="1"/>
  <c r="U9" i="6" s="1"/>
  <c r="T9" i="5"/>
  <c r="F25" i="1" l="1"/>
  <c r="V9" i="6" s="1"/>
  <c r="U9" i="5"/>
  <c r="G25" i="1" l="1"/>
  <c r="W9" i="6" s="1"/>
  <c r="V9" i="5"/>
  <c r="A26" i="1" l="1"/>
  <c r="Q10" i="6" s="1"/>
  <c r="W9" i="5"/>
  <c r="B26" i="1" l="1"/>
  <c r="R10" i="6" s="1"/>
  <c r="Q10" i="5"/>
  <c r="C26" i="1" l="1"/>
  <c r="S10" i="6" s="1"/>
  <c r="R10" i="5"/>
  <c r="D26" i="1" l="1"/>
  <c r="T10" i="6" s="1"/>
  <c r="S10" i="5"/>
  <c r="E26" i="1" l="1"/>
  <c r="U10" i="6" s="1"/>
  <c r="T10" i="5"/>
  <c r="F26" i="1" l="1"/>
  <c r="V10" i="6" s="1"/>
  <c r="U10" i="5"/>
  <c r="G26" i="1" l="1"/>
  <c r="W10" i="6" s="1"/>
  <c r="V10" i="5"/>
  <c r="W10" i="5" l="1"/>
  <c r="A27" i="1"/>
  <c r="Q11" i="6" s="1"/>
  <c r="B27" i="1" l="1"/>
  <c r="R11" i="6" s="1"/>
  <c r="Q11" i="5"/>
  <c r="C27" i="1" l="1"/>
  <c r="S11" i="6" s="1"/>
  <c r="R11" i="5"/>
  <c r="D27" i="1" l="1"/>
  <c r="T11" i="6" s="1"/>
  <c r="S11" i="5"/>
  <c r="E27" i="1" l="1"/>
  <c r="U11" i="6" s="1"/>
  <c r="T11" i="5"/>
  <c r="F27" i="1" l="1"/>
  <c r="V11" i="6" s="1"/>
  <c r="U11" i="5"/>
  <c r="G27" i="1" l="1"/>
  <c r="J7" i="1" s="1"/>
  <c r="V11" i="5"/>
  <c r="K7" i="1" l="1"/>
  <c r="L7" i="1" s="1"/>
  <c r="W11" i="6"/>
  <c r="W11" i="5"/>
  <c r="A30" i="1"/>
  <c r="A15" i="6" l="1"/>
  <c r="A15" i="5"/>
  <c r="B30" i="1"/>
  <c r="E13" i="7" l="1"/>
  <c r="D13" i="7"/>
  <c r="B15" i="6"/>
  <c r="C30" i="1"/>
  <c r="C15" i="6" s="1"/>
  <c r="B15" i="5"/>
  <c r="D30" i="1" l="1"/>
  <c r="D15" i="6" s="1"/>
  <c r="C15" i="5"/>
  <c r="E30" i="1" l="1"/>
  <c r="D15" i="5"/>
  <c r="E15" i="6" l="1"/>
  <c r="F30" i="1"/>
  <c r="E15" i="5"/>
  <c r="F15" i="5" l="1"/>
  <c r="F15" i="6"/>
  <c r="G30" i="1"/>
  <c r="A31" i="1" l="1"/>
  <c r="A16" i="6" s="1"/>
  <c r="G15" i="6"/>
  <c r="G15" i="5"/>
  <c r="A16" i="5" l="1"/>
  <c r="B31" i="1"/>
  <c r="B16" i="6" s="1"/>
  <c r="B16" i="5" l="1"/>
  <c r="C31" i="1"/>
  <c r="C16" i="6" s="1"/>
  <c r="C16" i="5" l="1"/>
  <c r="D31" i="1"/>
  <c r="D16" i="6" s="1"/>
  <c r="D16" i="5" l="1"/>
  <c r="E31" i="1"/>
  <c r="E16" i="6" s="1"/>
  <c r="E16" i="5" l="1"/>
  <c r="F31" i="1"/>
  <c r="F16" i="6" s="1"/>
  <c r="F16" i="5" l="1"/>
  <c r="G31" i="1"/>
  <c r="G16" i="6" s="1"/>
  <c r="G16" i="5" l="1"/>
  <c r="A32" i="1"/>
  <c r="A17" i="6" s="1"/>
  <c r="A17" i="5" l="1"/>
  <c r="B32" i="1"/>
  <c r="B17" i="6" s="1"/>
  <c r="B17" i="5" l="1"/>
  <c r="C32" i="1"/>
  <c r="C17" i="6" s="1"/>
  <c r="C17" i="5" l="1"/>
  <c r="D32" i="1"/>
  <c r="D17" i="6" s="1"/>
  <c r="D17" i="5" l="1"/>
  <c r="E32" i="1"/>
  <c r="E17" i="6" s="1"/>
  <c r="E17" i="5" l="1"/>
  <c r="F32" i="1"/>
  <c r="F17" i="6" s="1"/>
  <c r="F17" i="5" l="1"/>
  <c r="G32" i="1"/>
  <c r="G17" i="6" s="1"/>
  <c r="G17" i="5" l="1"/>
  <c r="A33" i="1"/>
  <c r="A18" i="6" s="1"/>
  <c r="A18" i="5" l="1"/>
  <c r="B33" i="1"/>
  <c r="B18" i="6" s="1"/>
  <c r="B18" i="5" l="1"/>
  <c r="C33" i="1"/>
  <c r="C18" i="6" s="1"/>
  <c r="C18" i="5" l="1"/>
  <c r="D33" i="1"/>
  <c r="D18" i="6" s="1"/>
  <c r="D18" i="5" l="1"/>
  <c r="E33" i="1"/>
  <c r="E18" i="6" s="1"/>
  <c r="E18" i="5" l="1"/>
  <c r="F33" i="1"/>
  <c r="F18" i="6" s="1"/>
  <c r="F18" i="5" l="1"/>
  <c r="G33" i="1"/>
  <c r="G18" i="6" s="1"/>
  <c r="G18" i="5" l="1"/>
  <c r="A34" i="1"/>
  <c r="A19" i="6" s="1"/>
  <c r="A19" i="5" l="1"/>
  <c r="B34" i="1"/>
  <c r="B19" i="6" s="1"/>
  <c r="B19" i="5" l="1"/>
  <c r="C34" i="1"/>
  <c r="C19" i="6" s="1"/>
  <c r="C19" i="5" l="1"/>
  <c r="D34" i="1"/>
  <c r="D19" i="6" s="1"/>
  <c r="D19" i="5" l="1"/>
  <c r="E34" i="1"/>
  <c r="E19" i="6" s="1"/>
  <c r="E19" i="5" l="1"/>
  <c r="F34" i="1"/>
  <c r="F19" i="6" s="1"/>
  <c r="F19" i="5" l="1"/>
  <c r="G34" i="1"/>
  <c r="G19" i="6" s="1"/>
  <c r="A35" i="1" l="1"/>
  <c r="A20" i="6" s="1"/>
  <c r="G19" i="5"/>
  <c r="B35" i="1" l="1"/>
  <c r="B20" i="6" s="1"/>
  <c r="A20" i="5"/>
  <c r="B20" i="5" l="1"/>
  <c r="C35" i="1"/>
  <c r="C20" i="6" s="1"/>
  <c r="D35" i="1" l="1"/>
  <c r="D20" i="6" s="1"/>
  <c r="C20" i="5"/>
  <c r="E35" i="1" l="1"/>
  <c r="E20" i="6" s="1"/>
  <c r="D20" i="5"/>
  <c r="F35" i="1" l="1"/>
  <c r="F20" i="6" s="1"/>
  <c r="E20" i="5"/>
  <c r="G35" i="1" l="1"/>
  <c r="J8" i="1" s="1"/>
  <c r="F20" i="5"/>
  <c r="K8" i="1" l="1"/>
  <c r="L8" i="1" s="1"/>
  <c r="A38" i="1"/>
  <c r="I15" i="6" s="1"/>
  <c r="G20" i="6"/>
  <c r="G20" i="5"/>
  <c r="B38" i="1" l="1"/>
  <c r="J15" i="5" s="1"/>
  <c r="I15" i="5"/>
  <c r="E14" i="7"/>
  <c r="D14" i="7"/>
  <c r="J15" i="6" l="1"/>
  <c r="C38" i="1"/>
  <c r="K15" i="6" s="1"/>
  <c r="D38" i="1" l="1"/>
  <c r="L15" i="6" s="1"/>
  <c r="K15" i="5"/>
  <c r="L15" i="5" l="1"/>
  <c r="E38" i="1"/>
  <c r="M15" i="6" s="1"/>
  <c r="M15" i="5" l="1"/>
  <c r="F38" i="1"/>
  <c r="G38" i="1" s="1"/>
  <c r="O15" i="6" s="1"/>
  <c r="A39" i="1" l="1"/>
  <c r="I16" i="6" s="1"/>
  <c r="N15" i="6"/>
  <c r="N15" i="5"/>
  <c r="O15" i="5"/>
  <c r="B39" i="1"/>
  <c r="J16" i="6" s="1"/>
  <c r="I16" i="5"/>
  <c r="C39" i="1" l="1"/>
  <c r="K16" i="6" s="1"/>
  <c r="J16" i="5"/>
  <c r="D39" i="1" l="1"/>
  <c r="L16" i="6" s="1"/>
  <c r="K16" i="5"/>
  <c r="E39" i="1" l="1"/>
  <c r="M16" i="6" s="1"/>
  <c r="L16" i="5"/>
  <c r="F39" i="1" l="1"/>
  <c r="N16" i="6" s="1"/>
  <c r="M16" i="5"/>
  <c r="G39" i="1" l="1"/>
  <c r="O16" i="6" s="1"/>
  <c r="N16" i="5"/>
  <c r="A40" i="1" l="1"/>
  <c r="I17" i="6" s="1"/>
  <c r="O16" i="5"/>
  <c r="B40" i="1" l="1"/>
  <c r="J17" i="6" s="1"/>
  <c r="I17" i="5"/>
  <c r="C40" i="1" l="1"/>
  <c r="K17" i="6" s="1"/>
  <c r="J17" i="5"/>
  <c r="D40" i="1" l="1"/>
  <c r="L17" i="6" s="1"/>
  <c r="K17" i="5"/>
  <c r="E40" i="1" l="1"/>
  <c r="M17" i="6" s="1"/>
  <c r="L17" i="5"/>
  <c r="F40" i="1" l="1"/>
  <c r="N17" i="6" s="1"/>
  <c r="M17" i="5"/>
  <c r="G40" i="1" l="1"/>
  <c r="O17" i="6" s="1"/>
  <c r="N17" i="5"/>
  <c r="A41" i="1" l="1"/>
  <c r="I18" i="6" s="1"/>
  <c r="O17" i="5"/>
  <c r="B41" i="1" l="1"/>
  <c r="J18" i="6" s="1"/>
  <c r="I18" i="5"/>
  <c r="C41" i="1" l="1"/>
  <c r="K18" i="6" s="1"/>
  <c r="J18" i="5"/>
  <c r="D41" i="1" l="1"/>
  <c r="L18" i="6" s="1"/>
  <c r="K18" i="5"/>
  <c r="E41" i="1" l="1"/>
  <c r="M18" i="6" s="1"/>
  <c r="L18" i="5"/>
  <c r="F41" i="1" l="1"/>
  <c r="N18" i="6" s="1"/>
  <c r="M18" i="5"/>
  <c r="G41" i="1" l="1"/>
  <c r="O18" i="6" s="1"/>
  <c r="N18" i="5"/>
  <c r="A42" i="1" l="1"/>
  <c r="I19" i="6" s="1"/>
  <c r="O18" i="5"/>
  <c r="I19" i="5" l="1"/>
  <c r="B42" i="1"/>
  <c r="J19" i="6" s="1"/>
  <c r="C42" i="1" l="1"/>
  <c r="K19" i="6" s="1"/>
  <c r="J19" i="5"/>
  <c r="D42" i="1" l="1"/>
  <c r="L19" i="6" s="1"/>
  <c r="K19" i="5"/>
  <c r="E42" i="1" l="1"/>
  <c r="M19" i="6" s="1"/>
  <c r="L19" i="5"/>
  <c r="F42" i="1" l="1"/>
  <c r="N19" i="6" s="1"/>
  <c r="M19" i="5"/>
  <c r="G42" i="1" l="1"/>
  <c r="O19" i="6" s="1"/>
  <c r="N19" i="5"/>
  <c r="A43" i="1" l="1"/>
  <c r="I20" i="6" s="1"/>
  <c r="O19" i="5"/>
  <c r="B43" i="1" l="1"/>
  <c r="J20" i="6" s="1"/>
  <c r="I20" i="5"/>
  <c r="C43" i="1" l="1"/>
  <c r="K20" i="6" s="1"/>
  <c r="J20" i="5"/>
  <c r="D43" i="1" l="1"/>
  <c r="L20" i="6" s="1"/>
  <c r="K20" i="5"/>
  <c r="E43" i="1" l="1"/>
  <c r="M20" i="6" s="1"/>
  <c r="L20" i="5"/>
  <c r="M20" i="5" l="1"/>
  <c r="F43" i="1"/>
  <c r="N20" i="6" s="1"/>
  <c r="G43" i="1" l="1"/>
  <c r="J9" i="1" s="1"/>
  <c r="N20" i="5"/>
  <c r="K9" i="1" l="1"/>
  <c r="L9" i="1" s="1"/>
  <c r="O20" i="6"/>
  <c r="O20" i="5"/>
  <c r="A46" i="1"/>
  <c r="Q15" i="6" l="1"/>
  <c r="B46" i="1"/>
  <c r="Q15" i="5"/>
  <c r="E15" i="7" l="1"/>
  <c r="D15" i="7"/>
  <c r="R15" i="6"/>
  <c r="C46" i="1"/>
  <c r="S15" i="6" s="1"/>
  <c r="R15" i="5"/>
  <c r="D46" i="1" l="1"/>
  <c r="T15" i="6" s="1"/>
  <c r="S15" i="5"/>
  <c r="E46" i="1" l="1"/>
  <c r="T15" i="5"/>
  <c r="U15" i="6" l="1"/>
  <c r="F46" i="1"/>
  <c r="G46" i="1" s="1"/>
  <c r="W15" i="6" s="1"/>
  <c r="U15" i="5"/>
  <c r="V15" i="5" l="1"/>
  <c r="V15" i="6"/>
  <c r="A47" i="1"/>
  <c r="Q16" i="6" s="1"/>
  <c r="W15" i="5"/>
  <c r="B47" i="1" l="1"/>
  <c r="R16" i="6" s="1"/>
  <c r="Q16" i="5"/>
  <c r="C47" i="1" l="1"/>
  <c r="S16" i="6" s="1"/>
  <c r="R16" i="5"/>
  <c r="D47" i="1" l="1"/>
  <c r="T16" i="6" s="1"/>
  <c r="S16" i="5"/>
  <c r="E47" i="1" l="1"/>
  <c r="U16" i="6" s="1"/>
  <c r="T16" i="5"/>
  <c r="F47" i="1" l="1"/>
  <c r="V16" i="6" s="1"/>
  <c r="U16" i="5"/>
  <c r="G47" i="1" l="1"/>
  <c r="W16" i="6" s="1"/>
  <c r="V16" i="5"/>
  <c r="A48" i="1" l="1"/>
  <c r="Q17" i="6" s="1"/>
  <c r="W16" i="5"/>
  <c r="B48" i="1" l="1"/>
  <c r="R17" i="6" s="1"/>
  <c r="Q17" i="5"/>
  <c r="C48" i="1" l="1"/>
  <c r="S17" i="6" s="1"/>
  <c r="R17" i="5"/>
  <c r="D48" i="1" l="1"/>
  <c r="T17" i="6" s="1"/>
  <c r="S17" i="5"/>
  <c r="E48" i="1" l="1"/>
  <c r="U17" i="6" s="1"/>
  <c r="T17" i="5"/>
  <c r="F48" i="1" l="1"/>
  <c r="V17" i="6" s="1"/>
  <c r="U17" i="5"/>
  <c r="G48" i="1" l="1"/>
  <c r="W17" i="6" s="1"/>
  <c r="V17" i="5"/>
  <c r="A49" i="1" l="1"/>
  <c r="Q18" i="6" s="1"/>
  <c r="W17" i="5"/>
  <c r="B49" i="1" l="1"/>
  <c r="R18" i="6" s="1"/>
  <c r="Q18" i="5"/>
  <c r="C49" i="1" l="1"/>
  <c r="S18" i="6" s="1"/>
  <c r="R18" i="5"/>
  <c r="D49" i="1" l="1"/>
  <c r="T18" i="6" s="1"/>
  <c r="S18" i="5"/>
  <c r="E49" i="1" l="1"/>
  <c r="U18" i="6" s="1"/>
  <c r="T18" i="5"/>
  <c r="F49" i="1" l="1"/>
  <c r="V18" i="6" s="1"/>
  <c r="U18" i="5"/>
  <c r="G49" i="1" l="1"/>
  <c r="W18" i="6" s="1"/>
  <c r="V18" i="5"/>
  <c r="A50" i="1" l="1"/>
  <c r="Q19" i="6" s="1"/>
  <c r="W18" i="5"/>
  <c r="B50" i="1" l="1"/>
  <c r="R19" i="6" s="1"/>
  <c r="Q19" i="5"/>
  <c r="C50" i="1" l="1"/>
  <c r="S19" i="6" s="1"/>
  <c r="R19" i="5"/>
  <c r="D50" i="1" l="1"/>
  <c r="T19" i="6" s="1"/>
  <c r="S19" i="5"/>
  <c r="E50" i="1" l="1"/>
  <c r="U19" i="6" s="1"/>
  <c r="T19" i="5"/>
  <c r="F50" i="1" l="1"/>
  <c r="V19" i="6" s="1"/>
  <c r="U19" i="5"/>
  <c r="G50" i="1" l="1"/>
  <c r="W19" i="6" s="1"/>
  <c r="V19" i="5"/>
  <c r="A51" i="1" l="1"/>
  <c r="W19" i="5"/>
  <c r="Q20" i="6" l="1"/>
  <c r="J12" i="1"/>
  <c r="I30" i="7" s="1"/>
  <c r="B51" i="1"/>
  <c r="R20" i="6" s="1"/>
  <c r="Q20" i="5"/>
  <c r="D30" i="7" l="1"/>
  <c r="D33" i="7" s="1"/>
  <c r="E30" i="7"/>
  <c r="E33" i="7" s="1"/>
  <c r="I33" i="7" s="1"/>
  <c r="C51" i="1"/>
  <c r="S20" i="6" s="1"/>
  <c r="R20" i="5"/>
  <c r="D34" i="7" l="1"/>
  <c r="B44" i="7" s="1"/>
  <c r="D51" i="1"/>
  <c r="T20" i="6" s="1"/>
  <c r="S20" i="5"/>
  <c r="E51" i="1" l="1"/>
  <c r="U20" i="6" s="1"/>
  <c r="T20" i="5"/>
  <c r="F51" i="1" l="1"/>
  <c r="V20" i="6" s="1"/>
  <c r="U20" i="5"/>
  <c r="G51" i="1" l="1"/>
  <c r="J10" i="1" s="1"/>
  <c r="V20" i="5"/>
  <c r="K10" i="1" l="1"/>
  <c r="L10" i="1" s="1"/>
  <c r="L11" i="1" s="1"/>
  <c r="W20" i="6"/>
  <c r="W20" i="5"/>
  <c r="A54" i="1"/>
  <c r="A24" i="6" l="1"/>
  <c r="J11" i="1"/>
  <c r="B54" i="1"/>
  <c r="A24" i="5"/>
  <c r="K12" i="1" l="1"/>
  <c r="L12" i="1" s="1"/>
  <c r="E16" i="7"/>
  <c r="D16" i="7"/>
  <c r="K11" i="1"/>
  <c r="B24" i="6"/>
  <c r="C54" i="1"/>
  <c r="C24" i="6" s="1"/>
  <c r="B24" i="5"/>
  <c r="K13" i="1" l="1"/>
  <c r="D18" i="7" s="1"/>
  <c r="B47" i="7" s="1"/>
  <c r="D17" i="7"/>
  <c r="E17" i="7"/>
  <c r="D54" i="1"/>
  <c r="C24" i="5"/>
  <c r="B41" i="7" l="1"/>
  <c r="D24" i="6"/>
  <c r="E54" i="1"/>
  <c r="E24" i="6" s="1"/>
  <c r="D24" i="5"/>
  <c r="F54" i="1" l="1"/>
  <c r="G54" i="1" s="1"/>
  <c r="G24" i="6" s="1"/>
  <c r="E24" i="5"/>
  <c r="F24" i="5" l="1"/>
  <c r="F24" i="6"/>
  <c r="A55" i="1"/>
  <c r="G24" i="5"/>
  <c r="A25" i="6" l="1"/>
  <c r="B55" i="1"/>
  <c r="B25" i="6" s="1"/>
  <c r="A25" i="5"/>
  <c r="C55" i="1" l="1"/>
  <c r="C25" i="6" s="1"/>
  <c r="B25" i="5"/>
  <c r="D55" i="1" l="1"/>
  <c r="D25" i="6" s="1"/>
  <c r="C25" i="5"/>
  <c r="E55" i="1" l="1"/>
  <c r="E25" i="6" s="1"/>
  <c r="D25" i="5"/>
  <c r="F55" i="1" l="1"/>
  <c r="F25" i="6" s="1"/>
  <c r="E25" i="5"/>
  <c r="G55" i="1" l="1"/>
  <c r="G25" i="6" s="1"/>
  <c r="F25" i="5"/>
  <c r="A56" i="1" l="1"/>
  <c r="G25" i="5"/>
  <c r="A26" i="6" l="1"/>
  <c r="B56" i="1"/>
  <c r="B26" i="6" s="1"/>
  <c r="A26" i="5"/>
  <c r="C56" i="1" l="1"/>
  <c r="C26" i="6" s="1"/>
  <c r="B26" i="5"/>
  <c r="D56" i="1" l="1"/>
  <c r="D26" i="6" s="1"/>
  <c r="C26" i="5"/>
  <c r="E56" i="1" l="1"/>
  <c r="E26" i="6" s="1"/>
  <c r="D26" i="5"/>
  <c r="F56" i="1" l="1"/>
  <c r="F26" i="6" s="1"/>
  <c r="E26" i="5"/>
  <c r="G56" i="1" l="1"/>
  <c r="G26" i="6" s="1"/>
  <c r="F26" i="5"/>
  <c r="A57" i="1" l="1"/>
  <c r="G26" i="5"/>
  <c r="A27" i="6" l="1"/>
  <c r="B57" i="1"/>
  <c r="B27" i="6" s="1"/>
  <c r="A27" i="5"/>
  <c r="C57" i="1" l="1"/>
  <c r="C27" i="6" s="1"/>
  <c r="B27" i="5"/>
  <c r="D57" i="1" l="1"/>
  <c r="D27" i="6" s="1"/>
  <c r="C27" i="5"/>
  <c r="E57" i="1" l="1"/>
  <c r="E27" i="6" s="1"/>
  <c r="D27" i="5"/>
  <c r="F57" i="1" l="1"/>
  <c r="F27" i="6" s="1"/>
  <c r="E27" i="5"/>
  <c r="G57" i="1" l="1"/>
  <c r="G27" i="6" s="1"/>
  <c r="F27" i="5"/>
  <c r="A58" i="1" l="1"/>
  <c r="G27" i="5"/>
  <c r="A28" i="6" l="1"/>
  <c r="A28" i="5"/>
  <c r="B58" i="1"/>
  <c r="B28" i="6" s="1"/>
  <c r="C58" i="1" l="1"/>
  <c r="C28" i="6" s="1"/>
  <c r="B28" i="5"/>
  <c r="D58" i="1" l="1"/>
  <c r="D28" i="6" s="1"/>
  <c r="C28" i="5"/>
  <c r="E58" i="1" l="1"/>
  <c r="E28" i="6" s="1"/>
  <c r="D28" i="5"/>
  <c r="F58" i="1" l="1"/>
  <c r="F28" i="6" s="1"/>
  <c r="E28" i="5"/>
  <c r="G58" i="1" l="1"/>
  <c r="G28" i="6" s="1"/>
  <c r="F28" i="5"/>
  <c r="A59" i="1" l="1"/>
  <c r="G28" i="5"/>
  <c r="A29" i="6" l="1"/>
  <c r="B59" i="1"/>
  <c r="B29" i="6" s="1"/>
  <c r="A29" i="5"/>
  <c r="C59" i="1" l="1"/>
  <c r="C29" i="6" s="1"/>
  <c r="B29" i="5"/>
  <c r="D59" i="1" l="1"/>
  <c r="D29" i="6" s="1"/>
  <c r="C29" i="5"/>
  <c r="E59" i="1" l="1"/>
  <c r="E29" i="6" s="1"/>
  <c r="D29" i="5"/>
  <c r="F59" i="1" l="1"/>
  <c r="F29" i="6" s="1"/>
  <c r="E29" i="5"/>
  <c r="G59" i="1" l="1"/>
  <c r="J16" i="1" s="1"/>
  <c r="K16" i="1" s="1"/>
  <c r="L16" i="1" s="1"/>
  <c r="F29" i="5"/>
  <c r="G29" i="6" l="1"/>
  <c r="G29" i="5"/>
  <c r="A62" i="1"/>
  <c r="I24" i="6" l="1"/>
  <c r="D11" i="11"/>
  <c r="B62" i="1"/>
  <c r="I24" i="5"/>
  <c r="E11" i="11" l="1"/>
  <c r="J24" i="6"/>
  <c r="C62" i="1"/>
  <c r="K24" i="6" s="1"/>
  <c r="J24" i="5"/>
  <c r="D62" i="1" l="1"/>
  <c r="K24" i="5"/>
  <c r="L24" i="6" l="1"/>
  <c r="E62" i="1"/>
  <c r="M24" i="6" s="1"/>
  <c r="L24" i="5"/>
  <c r="F62" i="1" l="1"/>
  <c r="G62" i="1" s="1"/>
  <c r="O24" i="6" s="1"/>
  <c r="M24" i="5"/>
  <c r="N24" i="5" l="1"/>
  <c r="N24" i="6"/>
  <c r="A63" i="1"/>
  <c r="I25" i="6" s="1"/>
  <c r="O24" i="5"/>
  <c r="B63" i="1" l="1"/>
  <c r="J25" i="6" s="1"/>
  <c r="I25" i="5"/>
  <c r="C63" i="1" l="1"/>
  <c r="K25" i="6" s="1"/>
  <c r="J25" i="5"/>
  <c r="D63" i="1" l="1"/>
  <c r="L25" i="6" s="1"/>
  <c r="K25" i="5"/>
  <c r="E63" i="1" l="1"/>
  <c r="M25" i="6" s="1"/>
  <c r="L25" i="5"/>
  <c r="F63" i="1" l="1"/>
  <c r="N25" i="6" s="1"/>
  <c r="M25" i="5"/>
  <c r="G63" i="1" l="1"/>
  <c r="O25" i="6" s="1"/>
  <c r="N25" i="5"/>
  <c r="A64" i="1" l="1"/>
  <c r="I26" i="6" s="1"/>
  <c r="O25" i="5"/>
  <c r="B64" i="1" l="1"/>
  <c r="J26" i="6" s="1"/>
  <c r="I26" i="5"/>
  <c r="C64" i="1" l="1"/>
  <c r="K26" i="6" s="1"/>
  <c r="J26" i="5"/>
  <c r="D64" i="1" l="1"/>
  <c r="L26" i="6" s="1"/>
  <c r="K26" i="5"/>
  <c r="E64" i="1" l="1"/>
  <c r="M26" i="6" s="1"/>
  <c r="L26" i="5"/>
  <c r="F64" i="1" l="1"/>
  <c r="N26" i="6" s="1"/>
  <c r="M26" i="5"/>
  <c r="G64" i="1" l="1"/>
  <c r="O26" i="6" s="1"/>
  <c r="N26" i="5"/>
  <c r="A65" i="1" l="1"/>
  <c r="I27" i="6" s="1"/>
  <c r="O26" i="5"/>
  <c r="B65" i="1" l="1"/>
  <c r="J27" i="6" s="1"/>
  <c r="I27" i="5"/>
  <c r="C65" i="1" l="1"/>
  <c r="K27" i="6" s="1"/>
  <c r="J27" i="5"/>
  <c r="D65" i="1" l="1"/>
  <c r="L27" i="6" s="1"/>
  <c r="K27" i="5"/>
  <c r="E65" i="1" l="1"/>
  <c r="M27" i="6" s="1"/>
  <c r="L27" i="5"/>
  <c r="F65" i="1" l="1"/>
  <c r="N27" i="6" s="1"/>
  <c r="M27" i="5"/>
  <c r="G65" i="1" l="1"/>
  <c r="O27" i="6" s="1"/>
  <c r="N27" i="5"/>
  <c r="A66" i="1" l="1"/>
  <c r="I28" i="6" s="1"/>
  <c r="O27" i="5"/>
  <c r="I28" i="5" l="1"/>
  <c r="B66" i="1"/>
  <c r="J28" i="6" s="1"/>
  <c r="C66" i="1" l="1"/>
  <c r="K28" i="6" s="1"/>
  <c r="J28" i="5"/>
  <c r="D66" i="1" l="1"/>
  <c r="L28" i="6" s="1"/>
  <c r="K28" i="5"/>
  <c r="E66" i="1" l="1"/>
  <c r="M28" i="6" s="1"/>
  <c r="L28" i="5"/>
  <c r="F66" i="1" l="1"/>
  <c r="N28" i="6" s="1"/>
  <c r="M28" i="5"/>
  <c r="G66" i="1" l="1"/>
  <c r="J17" i="1" s="1"/>
  <c r="K17" i="1" s="1"/>
  <c r="L17" i="1" s="1"/>
  <c r="N28" i="5"/>
  <c r="O28" i="6" l="1"/>
  <c r="O28" i="5"/>
  <c r="A70" i="1"/>
  <c r="Q24" i="6" l="1"/>
  <c r="D12" i="11"/>
  <c r="B70" i="1"/>
  <c r="Q24" i="5"/>
  <c r="E12" i="11" l="1"/>
  <c r="R24" i="6"/>
  <c r="R24" i="5"/>
  <c r="C70" i="1"/>
  <c r="S24" i="6" s="1"/>
  <c r="D70" i="1" l="1"/>
  <c r="T24" i="6" s="1"/>
  <c r="S24" i="5"/>
  <c r="E70" i="1" l="1"/>
  <c r="T24" i="5"/>
  <c r="U24" i="6" l="1"/>
  <c r="F70" i="1"/>
  <c r="V24" i="6" s="1"/>
  <c r="U24" i="5"/>
  <c r="G70" i="1" l="1"/>
  <c r="W24" i="6" s="1"/>
  <c r="V24" i="5"/>
  <c r="A71" i="1" l="1"/>
  <c r="Q25" i="6" s="1"/>
  <c r="W24" i="5"/>
  <c r="B71" i="1" l="1"/>
  <c r="R25" i="6" s="1"/>
  <c r="Q25" i="5"/>
  <c r="C71" i="1" l="1"/>
  <c r="S25" i="6" s="1"/>
  <c r="R25" i="5"/>
  <c r="D71" i="1" l="1"/>
  <c r="T25" i="6" s="1"/>
  <c r="S25" i="5"/>
  <c r="E71" i="1" l="1"/>
  <c r="U25" i="6" s="1"/>
  <c r="T25" i="5"/>
  <c r="F71" i="1" l="1"/>
  <c r="V25" i="6" s="1"/>
  <c r="U25" i="5"/>
  <c r="G71" i="1" l="1"/>
  <c r="W25" i="6" s="1"/>
  <c r="V25" i="5"/>
  <c r="A72" i="1" l="1"/>
  <c r="Q26" i="6" s="1"/>
  <c r="W25" i="5"/>
  <c r="B72" i="1" l="1"/>
  <c r="R26" i="6" s="1"/>
  <c r="Q26" i="5"/>
  <c r="C72" i="1" l="1"/>
  <c r="S26" i="6" s="1"/>
  <c r="R26" i="5"/>
  <c r="D72" i="1" l="1"/>
  <c r="T26" i="6" s="1"/>
  <c r="S26" i="5"/>
  <c r="E72" i="1" l="1"/>
  <c r="U26" i="6" s="1"/>
  <c r="T26" i="5"/>
  <c r="F72" i="1" l="1"/>
  <c r="V26" i="6" s="1"/>
  <c r="U26" i="5"/>
  <c r="G72" i="1" l="1"/>
  <c r="W26" i="6" s="1"/>
  <c r="V26" i="5"/>
  <c r="A73" i="1" l="1"/>
  <c r="Q27" i="6" s="1"/>
  <c r="W26" i="5"/>
  <c r="B73" i="1" l="1"/>
  <c r="R27" i="6" s="1"/>
  <c r="Q27" i="5"/>
  <c r="C73" i="1" l="1"/>
  <c r="S27" i="6" s="1"/>
  <c r="R27" i="5"/>
  <c r="D73" i="1" l="1"/>
  <c r="T27" i="6" s="1"/>
  <c r="S27" i="5"/>
  <c r="E73" i="1" l="1"/>
  <c r="U27" i="6" s="1"/>
  <c r="T27" i="5"/>
  <c r="F73" i="1" l="1"/>
  <c r="V27" i="6" s="1"/>
  <c r="U27" i="5"/>
  <c r="G73" i="1" l="1"/>
  <c r="W27" i="6" s="1"/>
  <c r="V27" i="5"/>
  <c r="A74" i="1" l="1"/>
  <c r="Q28" i="6" s="1"/>
  <c r="W27" i="5"/>
  <c r="Q28" i="5" l="1"/>
  <c r="B74" i="1"/>
  <c r="R28" i="6" s="1"/>
  <c r="C74" i="1" l="1"/>
  <c r="S28" i="6" s="1"/>
  <c r="R28" i="5"/>
  <c r="D74" i="1" l="1"/>
  <c r="T28" i="6" s="1"/>
  <c r="S28" i="5"/>
  <c r="E74" i="1" l="1"/>
  <c r="U28" i="6" s="1"/>
  <c r="T28" i="5"/>
  <c r="F74" i="1" l="1"/>
  <c r="V28" i="6" s="1"/>
  <c r="U28" i="5"/>
  <c r="G74" i="1" l="1"/>
  <c r="W28" i="6" s="1"/>
  <c r="V28" i="5"/>
  <c r="A75" i="1" l="1"/>
  <c r="Q29" i="6" s="1"/>
  <c r="W28" i="5"/>
  <c r="B75" i="1" l="1"/>
  <c r="R29" i="6" s="1"/>
  <c r="Q29" i="5"/>
  <c r="C75" i="1" l="1"/>
  <c r="S29" i="6" s="1"/>
  <c r="R29" i="5"/>
  <c r="D75" i="1" l="1"/>
  <c r="T29" i="6" s="1"/>
  <c r="S29" i="5"/>
  <c r="E75" i="1" l="1"/>
  <c r="U29" i="6" s="1"/>
  <c r="T29" i="5"/>
  <c r="F75" i="1" l="1"/>
  <c r="V29" i="6" s="1"/>
  <c r="U29" i="5"/>
  <c r="G75" i="1" l="1"/>
  <c r="J18" i="1" s="1"/>
  <c r="K18" i="1" s="1"/>
  <c r="L18" i="1" s="1"/>
  <c r="V29" i="5"/>
  <c r="W29" i="6" l="1"/>
  <c r="W29" i="5"/>
  <c r="A78" i="1"/>
  <c r="A33" i="6" l="1"/>
  <c r="D13" i="11"/>
  <c r="A33" i="5"/>
  <c r="B78" i="1"/>
  <c r="E13" i="11" l="1"/>
  <c r="B33" i="6"/>
  <c r="C78" i="1"/>
  <c r="C33" i="6" s="1"/>
  <c r="B33" i="5"/>
  <c r="D78" i="1" l="1"/>
  <c r="C33" i="5"/>
  <c r="D33" i="6" l="1"/>
  <c r="E78" i="1"/>
  <c r="E33" i="6" s="1"/>
  <c r="D33" i="5"/>
  <c r="F78" i="1" l="1"/>
  <c r="G78" i="1" s="1"/>
  <c r="G33" i="6" s="1"/>
  <c r="E33" i="5"/>
  <c r="F33" i="5" l="1"/>
  <c r="F33" i="6"/>
  <c r="A79" i="1"/>
  <c r="A34" i="6" s="1"/>
  <c r="G33" i="5"/>
  <c r="B79" i="1" l="1"/>
  <c r="B34" i="6" s="1"/>
  <c r="A34" i="5"/>
  <c r="C79" i="1" l="1"/>
  <c r="C34" i="6" s="1"/>
  <c r="B34" i="5"/>
  <c r="D79" i="1" l="1"/>
  <c r="D34" i="6" s="1"/>
  <c r="C34" i="5"/>
  <c r="E79" i="1" l="1"/>
  <c r="E34" i="6" s="1"/>
  <c r="D34" i="5"/>
  <c r="F79" i="1" l="1"/>
  <c r="F34" i="6" s="1"/>
  <c r="E34" i="5"/>
  <c r="G79" i="1" l="1"/>
  <c r="G34" i="6" s="1"/>
  <c r="F34" i="5"/>
  <c r="A80" i="1" l="1"/>
  <c r="A35" i="6" s="1"/>
  <c r="G34" i="5"/>
  <c r="B80" i="1" l="1"/>
  <c r="B35" i="6" s="1"/>
  <c r="A35" i="5"/>
  <c r="C80" i="1" l="1"/>
  <c r="C35" i="6" s="1"/>
  <c r="B35" i="5"/>
  <c r="D80" i="1" l="1"/>
  <c r="D35" i="6" s="1"/>
  <c r="C35" i="5"/>
  <c r="E80" i="1" l="1"/>
  <c r="E35" i="6" s="1"/>
  <c r="D35" i="5"/>
  <c r="F80" i="1" l="1"/>
  <c r="F35" i="6" s="1"/>
  <c r="E35" i="5"/>
  <c r="G80" i="1" l="1"/>
  <c r="G35" i="6" s="1"/>
  <c r="F35" i="5"/>
  <c r="A81" i="1" l="1"/>
  <c r="A36" i="6" s="1"/>
  <c r="G35" i="5"/>
  <c r="B81" i="1" l="1"/>
  <c r="B36" i="6" s="1"/>
  <c r="A36" i="5"/>
  <c r="C81" i="1" l="1"/>
  <c r="C36" i="6" s="1"/>
  <c r="B36" i="5"/>
  <c r="D81" i="1" l="1"/>
  <c r="D36" i="6" s="1"/>
  <c r="C36" i="5"/>
  <c r="E81" i="1" l="1"/>
  <c r="E36" i="6" s="1"/>
  <c r="D36" i="5"/>
  <c r="F81" i="1" l="1"/>
  <c r="F36" i="6" s="1"/>
  <c r="E36" i="5"/>
  <c r="G81" i="1" l="1"/>
  <c r="G36" i="6" s="1"/>
  <c r="F36" i="5"/>
  <c r="A82" i="1" l="1"/>
  <c r="A37" i="6" s="1"/>
  <c r="G36" i="5"/>
  <c r="A37" i="5" l="1"/>
  <c r="B82" i="1"/>
  <c r="B37" i="6" s="1"/>
  <c r="C82" i="1" l="1"/>
  <c r="C37" i="6" s="1"/>
  <c r="B37" i="5"/>
  <c r="D82" i="1" l="1"/>
  <c r="D37" i="6" s="1"/>
  <c r="C37" i="5"/>
  <c r="E82" i="1" l="1"/>
  <c r="E37" i="6" s="1"/>
  <c r="D37" i="5"/>
  <c r="F82" i="1" l="1"/>
  <c r="F37" i="6" s="1"/>
  <c r="E37" i="5"/>
  <c r="G82" i="1" l="1"/>
  <c r="G37" i="6" s="1"/>
  <c r="F37" i="5"/>
  <c r="G37" i="5" l="1"/>
  <c r="A83" i="1"/>
  <c r="A38" i="6" s="1"/>
  <c r="B83" i="1" l="1"/>
  <c r="B38" i="6" s="1"/>
  <c r="A38" i="5"/>
  <c r="C83" i="1" l="1"/>
  <c r="C38" i="6" s="1"/>
  <c r="B38" i="5"/>
  <c r="D83" i="1" l="1"/>
  <c r="D38" i="6" s="1"/>
  <c r="C38" i="5"/>
  <c r="E83" i="1" l="1"/>
  <c r="E38" i="6" s="1"/>
  <c r="D38" i="5"/>
  <c r="F83" i="1" l="1"/>
  <c r="F38" i="6" s="1"/>
  <c r="E38" i="5"/>
  <c r="G83" i="1" l="1"/>
  <c r="J19" i="1" s="1"/>
  <c r="K19" i="1" s="1"/>
  <c r="L19" i="1" s="1"/>
  <c r="F38" i="5"/>
  <c r="G38" i="6" l="1"/>
  <c r="G38" i="5"/>
  <c r="A86" i="1"/>
  <c r="I33" i="6" l="1"/>
  <c r="D14" i="11"/>
  <c r="B86" i="1"/>
  <c r="I33" i="5"/>
  <c r="E14" i="11" l="1"/>
  <c r="J33" i="6"/>
  <c r="C86" i="1"/>
  <c r="K33" i="6" s="1"/>
  <c r="J33" i="5"/>
  <c r="K33" i="5" l="1"/>
  <c r="D86" i="1"/>
  <c r="L33" i="6" l="1"/>
  <c r="E86" i="1"/>
  <c r="M33" i="6" s="1"/>
  <c r="L33" i="5"/>
  <c r="F86" i="1" l="1"/>
  <c r="G86" i="1" s="1"/>
  <c r="O33" i="6" s="1"/>
  <c r="M33" i="5"/>
  <c r="N33" i="5" l="1"/>
  <c r="N33" i="6"/>
  <c r="A87" i="1"/>
  <c r="I34" i="6" s="1"/>
  <c r="O33" i="5"/>
  <c r="B87" i="1" l="1"/>
  <c r="J34" i="6" s="1"/>
  <c r="I34" i="5"/>
  <c r="C87" i="1" l="1"/>
  <c r="K34" i="6" s="1"/>
  <c r="J34" i="5"/>
  <c r="D87" i="1" l="1"/>
  <c r="L34" i="6" s="1"/>
  <c r="K34" i="5"/>
  <c r="E87" i="1" l="1"/>
  <c r="M34" i="6" s="1"/>
  <c r="L34" i="5"/>
  <c r="F87" i="1" l="1"/>
  <c r="N34" i="6" s="1"/>
  <c r="M34" i="5"/>
  <c r="G87" i="1" l="1"/>
  <c r="O34" i="6" s="1"/>
  <c r="N34" i="5"/>
  <c r="A88" i="1" l="1"/>
  <c r="I35" i="6" s="1"/>
  <c r="O34" i="5"/>
  <c r="B88" i="1" l="1"/>
  <c r="J35" i="6" s="1"/>
  <c r="I35" i="5"/>
  <c r="C88" i="1" l="1"/>
  <c r="K35" i="6" s="1"/>
  <c r="J35" i="5"/>
  <c r="D88" i="1" l="1"/>
  <c r="L35" i="6" s="1"/>
  <c r="K35" i="5"/>
  <c r="E88" i="1" l="1"/>
  <c r="M35" i="6" s="1"/>
  <c r="L35" i="5"/>
  <c r="F88" i="1" l="1"/>
  <c r="N35" i="6" s="1"/>
  <c r="M35" i="5"/>
  <c r="G88" i="1" l="1"/>
  <c r="O35" i="6" s="1"/>
  <c r="N35" i="5"/>
  <c r="A89" i="1" l="1"/>
  <c r="I36" i="6" s="1"/>
  <c r="O35" i="5"/>
  <c r="B89" i="1" l="1"/>
  <c r="J36" i="6" s="1"/>
  <c r="I36" i="5"/>
  <c r="C89" i="1" l="1"/>
  <c r="K36" i="6" s="1"/>
  <c r="J36" i="5"/>
  <c r="D89" i="1" l="1"/>
  <c r="L36" i="6" s="1"/>
  <c r="K36" i="5"/>
  <c r="E89" i="1" l="1"/>
  <c r="M36" i="6" s="1"/>
  <c r="L36" i="5"/>
  <c r="F89" i="1" l="1"/>
  <c r="N36" i="6" s="1"/>
  <c r="M36" i="5"/>
  <c r="G89" i="1" l="1"/>
  <c r="O36" i="6" s="1"/>
  <c r="N36" i="5"/>
  <c r="A90" i="1" l="1"/>
  <c r="I37" i="6" s="1"/>
  <c r="O36" i="5"/>
  <c r="B90" i="1" l="1"/>
  <c r="J37" i="6" s="1"/>
  <c r="I37" i="5"/>
  <c r="C90" i="1" l="1"/>
  <c r="K37" i="6" s="1"/>
  <c r="J37" i="5"/>
  <c r="D90" i="1" l="1"/>
  <c r="L37" i="6" s="1"/>
  <c r="K37" i="5"/>
  <c r="E90" i="1" l="1"/>
  <c r="M37" i="6" s="1"/>
  <c r="L37" i="5"/>
  <c r="F90" i="1" l="1"/>
  <c r="N37" i="6" s="1"/>
  <c r="M37" i="5"/>
  <c r="G90" i="1" l="1"/>
  <c r="O37" i="6" s="1"/>
  <c r="N37" i="5"/>
  <c r="A91" i="1" l="1"/>
  <c r="I38" i="6" s="1"/>
  <c r="O37" i="5"/>
  <c r="B91" i="1" l="1"/>
  <c r="J38" i="6" s="1"/>
  <c r="I38" i="5"/>
  <c r="C91" i="1" l="1"/>
  <c r="K38" i="6" s="1"/>
  <c r="J38" i="5"/>
  <c r="D91" i="1" l="1"/>
  <c r="L38" i="6" s="1"/>
  <c r="K38" i="5"/>
  <c r="E91" i="1" l="1"/>
  <c r="M38" i="6" s="1"/>
  <c r="L38" i="5"/>
  <c r="F91" i="1" l="1"/>
  <c r="N38" i="6" s="1"/>
  <c r="M38" i="5"/>
  <c r="G91" i="1" l="1"/>
  <c r="J20" i="1" s="1"/>
  <c r="K20" i="1" s="1"/>
  <c r="L20" i="1" s="1"/>
  <c r="N38" i="5"/>
  <c r="O38" i="6" l="1"/>
  <c r="O38" i="5"/>
  <c r="A94" i="1"/>
  <c r="Q33" i="6" l="1"/>
  <c r="D15" i="11"/>
  <c r="Q33" i="5"/>
  <c r="B94" i="1"/>
  <c r="E15" i="11" l="1"/>
  <c r="R33" i="6"/>
  <c r="C94" i="1"/>
  <c r="S33" i="6" s="1"/>
  <c r="R33" i="5"/>
  <c r="D94" i="1" l="1"/>
  <c r="S33" i="5"/>
  <c r="T33" i="6" l="1"/>
  <c r="E94" i="1"/>
  <c r="U33" i="6" s="1"/>
  <c r="T33" i="5"/>
  <c r="F94" i="1" l="1"/>
  <c r="G94" i="1" s="1"/>
  <c r="W33" i="6" s="1"/>
  <c r="U33" i="5"/>
  <c r="V33" i="5" l="1"/>
  <c r="V33" i="6"/>
  <c r="A95" i="1"/>
  <c r="Q34" i="6" s="1"/>
  <c r="W33" i="5"/>
  <c r="B95" i="1" l="1"/>
  <c r="R34" i="6" s="1"/>
  <c r="Q34" i="5"/>
  <c r="C95" i="1" l="1"/>
  <c r="S34" i="6" s="1"/>
  <c r="R34" i="5"/>
  <c r="D95" i="1" l="1"/>
  <c r="T34" i="6" s="1"/>
  <c r="S34" i="5"/>
  <c r="E95" i="1" l="1"/>
  <c r="U34" i="6" s="1"/>
  <c r="T34" i="5"/>
  <c r="F95" i="1" l="1"/>
  <c r="V34" i="6" s="1"/>
  <c r="U34" i="5"/>
  <c r="G95" i="1" l="1"/>
  <c r="W34" i="6" s="1"/>
  <c r="V34" i="5"/>
  <c r="A96" i="1" l="1"/>
  <c r="Q35" i="6" s="1"/>
  <c r="W34" i="5"/>
  <c r="B96" i="1" l="1"/>
  <c r="R35" i="6" s="1"/>
  <c r="Q35" i="5"/>
  <c r="C96" i="1" l="1"/>
  <c r="S35" i="6" s="1"/>
  <c r="R35" i="5"/>
  <c r="D96" i="1" l="1"/>
  <c r="T35" i="6" s="1"/>
  <c r="S35" i="5"/>
  <c r="E96" i="1" l="1"/>
  <c r="U35" i="6" s="1"/>
  <c r="T35" i="5"/>
  <c r="F96" i="1" l="1"/>
  <c r="V35" i="6" s="1"/>
  <c r="U35" i="5"/>
  <c r="G96" i="1" l="1"/>
  <c r="W35" i="6" s="1"/>
  <c r="V35" i="5"/>
  <c r="A97" i="1" l="1"/>
  <c r="Q36" i="6" s="1"/>
  <c r="W35" i="5"/>
  <c r="B97" i="1" l="1"/>
  <c r="R36" i="6" s="1"/>
  <c r="Q36" i="5"/>
  <c r="C97" i="1" l="1"/>
  <c r="S36" i="6" s="1"/>
  <c r="R36" i="5"/>
  <c r="D97" i="1" l="1"/>
  <c r="T36" i="6" s="1"/>
  <c r="S36" i="5"/>
  <c r="E97" i="1" l="1"/>
  <c r="U36" i="6" s="1"/>
  <c r="T36" i="5"/>
  <c r="F97" i="1" l="1"/>
  <c r="V36" i="6" s="1"/>
  <c r="U36" i="5"/>
  <c r="G97" i="1" l="1"/>
  <c r="W36" i="6" s="1"/>
  <c r="V36" i="5"/>
  <c r="A98" i="1" l="1"/>
  <c r="Q37" i="6" s="1"/>
  <c r="W36" i="5"/>
  <c r="B98" i="1" l="1"/>
  <c r="R37" i="6" s="1"/>
  <c r="Q37" i="5"/>
  <c r="C98" i="1" l="1"/>
  <c r="S37" i="6" s="1"/>
  <c r="R37" i="5"/>
  <c r="D98" i="1" l="1"/>
  <c r="T37" i="6" s="1"/>
  <c r="S37" i="5"/>
  <c r="E98" i="1" l="1"/>
  <c r="U37" i="6" s="1"/>
  <c r="T37" i="5"/>
  <c r="F98" i="1" l="1"/>
  <c r="V37" i="6" s="1"/>
  <c r="U37" i="5"/>
  <c r="G98" i="1" l="1"/>
  <c r="W37" i="6" s="1"/>
  <c r="V37" i="5"/>
  <c r="A99" i="1" l="1"/>
  <c r="W37" i="5"/>
  <c r="Q38" i="6" l="1"/>
  <c r="J23" i="1"/>
  <c r="I31" i="11" s="1"/>
  <c r="B99" i="1"/>
  <c r="R38" i="6" s="1"/>
  <c r="Q38" i="5"/>
  <c r="E31" i="11" l="1"/>
  <c r="D31" i="11"/>
  <c r="D34" i="11" s="1"/>
  <c r="C99" i="1"/>
  <c r="S38" i="6" s="1"/>
  <c r="R38" i="5"/>
  <c r="E34" i="11" l="1"/>
  <c r="I34" i="11" s="1"/>
  <c r="D35" i="11" s="1"/>
  <c r="B44" i="11" s="1"/>
  <c r="D99" i="1"/>
  <c r="T38" i="6" s="1"/>
  <c r="S38" i="5"/>
  <c r="E99" i="1" l="1"/>
  <c r="U38" i="6" s="1"/>
  <c r="T38" i="5"/>
  <c r="F99" i="1" l="1"/>
  <c r="V38" i="6" s="1"/>
  <c r="U38" i="5"/>
  <c r="G99" i="1" l="1"/>
  <c r="J21" i="1" s="1"/>
  <c r="K21" i="1" s="1"/>
  <c r="L21" i="1" s="1"/>
  <c r="L22" i="1" s="1"/>
  <c r="V38" i="5"/>
  <c r="D16" i="11" l="1"/>
  <c r="J22" i="1"/>
  <c r="W38" i="5"/>
  <c r="W38" i="6"/>
  <c r="K23" i="1" l="1"/>
  <c r="L23" i="1" s="1"/>
  <c r="K24" i="1" s="1"/>
  <c r="E16" i="11"/>
  <c r="K22" i="1"/>
  <c r="D17" i="11" s="1"/>
  <c r="D18" i="11" l="1"/>
  <c r="E17" i="11"/>
  <c r="B41" i="11" l="1"/>
  <c r="B47" i="11"/>
</calcChain>
</file>

<file path=xl/comments1.xml><?xml version="1.0" encoding="utf-8"?>
<comments xmlns="http://schemas.openxmlformats.org/spreadsheetml/2006/main">
  <authors>
    <author>Cipeucang_Mobile</author>
  </authors>
  <commentList>
    <comment ref="D25" authorId="0">
      <text>
        <r>
          <rPr>
            <b/>
            <sz val="8"/>
            <color indexed="81"/>
            <rFont val="Tahoma"/>
            <family val="2"/>
          </rPr>
          <t>R. Dudi R.:</t>
        </r>
        <r>
          <rPr>
            <sz val="8"/>
            <color indexed="81"/>
            <rFont val="Tahoma"/>
            <family val="2"/>
          </rPr>
          <t xml:space="preserve">
Isi Secara Manual</t>
        </r>
      </text>
    </comment>
    <comment ref="E25" authorId="0">
      <text>
        <r>
          <rPr>
            <b/>
            <sz val="8"/>
            <color indexed="81"/>
            <rFont val="Tahoma"/>
            <family val="2"/>
          </rPr>
          <t>R. Dudi R.:</t>
        </r>
        <r>
          <rPr>
            <sz val="8"/>
            <color indexed="81"/>
            <rFont val="Tahoma"/>
            <family val="2"/>
          </rPr>
          <t xml:space="preserve">
Isi Secara Manual</t>
        </r>
      </text>
    </comment>
    <comment ref="D31" authorId="0">
      <text>
        <r>
          <rPr>
            <b/>
            <sz val="8"/>
            <color indexed="81"/>
            <rFont val="Tahoma"/>
            <family val="2"/>
          </rPr>
          <t>R. Dudi R.:</t>
        </r>
        <r>
          <rPr>
            <sz val="8"/>
            <color indexed="81"/>
            <rFont val="Tahoma"/>
            <family val="2"/>
          </rPr>
          <t xml:space="preserve">
Isi Secara Manual</t>
        </r>
      </text>
    </comment>
    <comment ref="E31" authorId="0">
      <text>
        <r>
          <rPr>
            <b/>
            <sz val="8"/>
            <color indexed="81"/>
            <rFont val="Tahoma"/>
            <family val="2"/>
          </rPr>
          <t>R. Dudi R.:</t>
        </r>
        <r>
          <rPr>
            <sz val="8"/>
            <color indexed="81"/>
            <rFont val="Tahoma"/>
            <family val="2"/>
          </rPr>
          <t xml:space="preserve">
Isi Secara Manual</t>
        </r>
      </text>
    </comment>
    <comment ref="D32" authorId="0">
      <text>
        <r>
          <rPr>
            <b/>
            <sz val="8"/>
            <color indexed="81"/>
            <rFont val="Tahoma"/>
            <family val="2"/>
          </rPr>
          <t>R. Dudi R.:</t>
        </r>
        <r>
          <rPr>
            <sz val="8"/>
            <color indexed="81"/>
            <rFont val="Tahoma"/>
            <family val="2"/>
          </rPr>
          <t xml:space="preserve">
Isi Secara Manual</t>
        </r>
      </text>
    </comment>
    <comment ref="E32" authorId="0">
      <text>
        <r>
          <rPr>
            <b/>
            <sz val="8"/>
            <color indexed="81"/>
            <rFont val="Tahoma"/>
            <family val="2"/>
          </rPr>
          <t>R. Dudi R.:</t>
        </r>
        <r>
          <rPr>
            <sz val="8"/>
            <color indexed="81"/>
            <rFont val="Tahoma"/>
            <family val="2"/>
          </rPr>
          <t xml:space="preserve">
Isi Secara Manual</t>
        </r>
      </text>
    </comment>
  </commentList>
</comments>
</file>

<file path=xl/comments2.xml><?xml version="1.0" encoding="utf-8"?>
<comments xmlns="http://schemas.openxmlformats.org/spreadsheetml/2006/main">
  <authors>
    <author>Cipeucang_Mobile</author>
  </authors>
  <commentList>
    <comment ref="D32" authorId="0">
      <text>
        <r>
          <rPr>
            <b/>
            <sz val="8"/>
            <color indexed="81"/>
            <rFont val="Tahoma"/>
            <family val="2"/>
          </rPr>
          <t>R. Dudi R.:</t>
        </r>
        <r>
          <rPr>
            <sz val="8"/>
            <color indexed="81"/>
            <rFont val="Tahoma"/>
            <family val="2"/>
          </rPr>
          <t xml:space="preserve">
Isi Secara Manual</t>
        </r>
      </text>
    </comment>
    <comment ref="E32" authorId="0">
      <text>
        <r>
          <rPr>
            <b/>
            <sz val="8"/>
            <color indexed="81"/>
            <rFont val="Tahoma"/>
            <family val="2"/>
          </rPr>
          <t>R. Dudi R.:</t>
        </r>
        <r>
          <rPr>
            <sz val="8"/>
            <color indexed="81"/>
            <rFont val="Tahoma"/>
            <family val="2"/>
          </rPr>
          <t xml:space="preserve">
Isi Secara Manual</t>
        </r>
      </text>
    </comment>
    <comment ref="D33" authorId="0">
      <text>
        <r>
          <rPr>
            <b/>
            <sz val="8"/>
            <color indexed="81"/>
            <rFont val="Tahoma"/>
            <family val="2"/>
          </rPr>
          <t>R. Dudi R.:</t>
        </r>
        <r>
          <rPr>
            <sz val="8"/>
            <color indexed="81"/>
            <rFont val="Tahoma"/>
            <family val="2"/>
          </rPr>
          <t xml:space="preserve">
Isi Secara Manual</t>
        </r>
      </text>
    </comment>
    <comment ref="E33" authorId="0">
      <text>
        <r>
          <rPr>
            <b/>
            <sz val="8"/>
            <color indexed="81"/>
            <rFont val="Tahoma"/>
            <family val="2"/>
          </rPr>
          <t>R. Dudi R.:</t>
        </r>
        <r>
          <rPr>
            <sz val="8"/>
            <color indexed="81"/>
            <rFont val="Tahoma"/>
            <family val="2"/>
          </rPr>
          <t xml:space="preserve">
Isi Secara Manual</t>
        </r>
      </text>
    </comment>
  </commentList>
</comments>
</file>

<file path=xl/sharedStrings.xml><?xml version="1.0" encoding="utf-8"?>
<sst xmlns="http://schemas.openxmlformats.org/spreadsheetml/2006/main" count="506" uniqueCount="123">
  <si>
    <t>M</t>
  </si>
  <si>
    <t>S</t>
  </si>
  <si>
    <t>R</t>
  </si>
  <si>
    <t>K</t>
  </si>
  <si>
    <t>J</t>
  </si>
  <si>
    <t xml:space="preserve">J </t>
  </si>
  <si>
    <t>LIBUR RESMI NASIONAL</t>
  </si>
  <si>
    <t>KEGIATAN AWAL MASUK SEKOLAH</t>
  </si>
  <si>
    <t>Sekolah</t>
  </si>
  <si>
    <t>Tahun Ajaran</t>
  </si>
  <si>
    <t>Senin</t>
  </si>
  <si>
    <t>Selasa</t>
  </si>
  <si>
    <t>Rabu</t>
  </si>
  <si>
    <t>Kamis</t>
  </si>
  <si>
    <t>Jumat</t>
  </si>
  <si>
    <t>Sabtu</t>
  </si>
  <si>
    <t>Minggu</t>
  </si>
  <si>
    <t>Ujian Nasional</t>
  </si>
  <si>
    <t>dari tanggal</t>
  </si>
  <si>
    <t>s.d. Tanggal</t>
  </si>
  <si>
    <t>Ujian Sekolah</t>
  </si>
  <si>
    <t>Ulangan Akhir Semester</t>
  </si>
  <si>
    <t>Ulangan Kenaikan Kelas</t>
  </si>
  <si>
    <t>Libur Awal Bln Ramadhan</t>
  </si>
  <si>
    <t>Libur Resmi Nasional</t>
  </si>
  <si>
    <t>UJIAN NASIONAL</t>
  </si>
  <si>
    <t>UJIAN SEKOLAH</t>
  </si>
  <si>
    <t>ULANGAN TENGAH SEMESTER</t>
  </si>
  <si>
    <t>ULANGAN AKHIR SEMESTER</t>
  </si>
  <si>
    <t>TKD/TRY OUT</t>
  </si>
  <si>
    <t>LIBUR AKHIR SEMESTER 1</t>
  </si>
  <si>
    <t>LIBUR AKHIR SEMESTER 2</t>
  </si>
  <si>
    <t>LIBUR AWAL RAMADHAN</t>
  </si>
  <si>
    <t>LIBUR SEKITAT IDUL FITRI</t>
  </si>
  <si>
    <t>ULANGAN KENAIKAN KELAS</t>
  </si>
  <si>
    <t>10</t>
  </si>
  <si>
    <t>11</t>
  </si>
  <si>
    <t>12</t>
  </si>
  <si>
    <t>1</t>
  </si>
  <si>
    <t>2</t>
  </si>
  <si>
    <t>3</t>
  </si>
  <si>
    <t>4</t>
  </si>
  <si>
    <t>5</t>
  </si>
  <si>
    <t>6</t>
  </si>
  <si>
    <t>Tahun Baru Masehi</t>
  </si>
  <si>
    <t>Wafat Yesus Kristus</t>
  </si>
  <si>
    <t>Kenaikan Yesus Kristus</t>
  </si>
  <si>
    <t>HUT RI</t>
  </si>
  <si>
    <t>Hari Natal</t>
  </si>
  <si>
    <t>Tahun Baru Imlek</t>
  </si>
  <si>
    <t>Maulid Nabi Muhammad SAW</t>
  </si>
  <si>
    <t>Hari Raya Nyepi</t>
  </si>
  <si>
    <t>Hari Raya Waisak</t>
  </si>
  <si>
    <t>Isra Mi'raj Nabi Muhammad SAW</t>
  </si>
  <si>
    <t>Hari Raya Idul Adha</t>
  </si>
  <si>
    <t>Tahun Baru Hijriyah</t>
  </si>
  <si>
    <t>Libur Sekitar Hari Raya Idul Fitri</t>
  </si>
  <si>
    <t>.................................</t>
  </si>
  <si>
    <t>Ulangan Tengah Semester 1</t>
  </si>
  <si>
    <t>Ulangan Tengah Semester 2</t>
  </si>
  <si>
    <t>ULANGAN TENGAH SEMESTER 1</t>
  </si>
  <si>
    <t>ULANGAN TENGAH SEMESTER 2</t>
  </si>
  <si>
    <t>UJIAN NASIONAL/UJIAN SEKOLAH</t>
  </si>
  <si>
    <t>ULANGAN AKHIR SEMESTER/ULANGAN KENAIKAN KELAS</t>
  </si>
  <si>
    <t>LIBUR AKHIR SEMESTER</t>
  </si>
  <si>
    <t>LIBUR AWAL RAMADHAN dan LIBUR SEKITAT IDUL FITRI</t>
  </si>
  <si>
    <t>→</t>
  </si>
  <si>
    <t>Keterangan</t>
  </si>
  <si>
    <t>Pembagian Raport Semester 1</t>
  </si>
  <si>
    <t>Pembagian Raport Semester 2</t>
  </si>
  <si>
    <t>PEMBAGIAN RAPORT SMT 1 DAN 2</t>
  </si>
  <si>
    <t>Jml Hari</t>
  </si>
  <si>
    <t>Jml Minggu</t>
  </si>
  <si>
    <t>Sisa Hari</t>
  </si>
  <si>
    <t>Bulan</t>
  </si>
  <si>
    <t>PERHITUNGAN JAM EFEKTIF</t>
  </si>
  <si>
    <t>Satuan Pendidikan</t>
  </si>
  <si>
    <t>Kelas/Semester</t>
  </si>
  <si>
    <t>Mata Pelajaran</t>
  </si>
  <si>
    <t>1. JUMLAH MINGGU EFEKTIF</t>
  </si>
  <si>
    <t>No.</t>
  </si>
  <si>
    <t>2. JUMLAH MINGGU TIDAK BERLANGSUNG PEMBELAJARAN</t>
  </si>
  <si>
    <t>Kegiatan</t>
  </si>
  <si>
    <t>Kegiatan Agustus</t>
  </si>
  <si>
    <t>Cadangan</t>
  </si>
  <si>
    <t>Kelas</t>
  </si>
  <si>
    <t>Alokasi Jam Pelajaran per Minggu</t>
  </si>
  <si>
    <t>Guru Mata Pelajaran</t>
  </si>
  <si>
    <t>NIP</t>
  </si>
  <si>
    <t>Kepala Sekolah</t>
  </si>
  <si>
    <t>3. JUMLAH JAM EFEKTIF</t>
  </si>
  <si>
    <t>Jumlah</t>
  </si>
  <si>
    <t>Pembulatan</t>
  </si>
  <si>
    <t>a</t>
  </si>
  <si>
    <t>b</t>
  </si>
  <si>
    <t>c</t>
  </si>
  <si>
    <t>Jml jam efektif = Jml Mg Efektif x Alokasi JP per Mg</t>
  </si>
  <si>
    <t>Jml jam berlangsung pembelajaran = a - b</t>
  </si>
  <si>
    <t>Jml jam tdk berlangsung pembelajaran = Jml Mg Tdk Belajar x Alokasi JP per Mg</t>
  </si>
  <si>
    <t>:</t>
  </si>
  <si>
    <t>Kecamatan</t>
  </si>
  <si>
    <t>Mengetahui</t>
  </si>
  <si>
    <t>...........</t>
  </si>
  <si>
    <t>..........</t>
  </si>
  <si>
    <t>Libur Resmi Nasional dan lainnya</t>
  </si>
  <si>
    <t>Tes Kemampuan Dasar/Try Out</t>
  </si>
  <si>
    <t>Kegitan Awal Masuk Sekolah</t>
  </si>
  <si>
    <t>Jml Hr Mg Smt 1</t>
  </si>
  <si>
    <t>Jml Hr Mg Smt 2</t>
  </si>
  <si>
    <t>Jml Hr Minggu Selama Smt 1</t>
  </si>
  <si>
    <t>Jml Hr Minggu Selama Smt 2</t>
  </si>
  <si>
    <t>Persiapan Pembagian Raport Smt 2</t>
  </si>
  <si>
    <t>Persiapan Pembagian Raport Smt 1</t>
  </si>
  <si>
    <t>ANALISIS JAM EFEKTIF</t>
  </si>
  <si>
    <t>IPA</t>
  </si>
  <si>
    <t xml:space="preserve"> </t>
  </si>
  <si>
    <t>MIN 3 SAROLANGUN</t>
  </si>
  <si>
    <t>PAUH</t>
  </si>
  <si>
    <t>2019/2020</t>
  </si>
  <si>
    <t>VI</t>
  </si>
  <si>
    <t>197104152005011011</t>
  </si>
  <si>
    <t>SABLI, S.Pd</t>
  </si>
  <si>
    <t>197407201999031004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</si>
</sst>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mm\ yyyy"/>
    <numFmt numFmtId="165" formatCode="[$-F800]dddd\,\ mmmm\ dd\,\ yyyy"/>
    <numFmt numFmtId="166" formatCode="dd"/>
  </numFmts>
  <fonts count="27" x14ac:knownFonts="1">
    <font>
      <sz val="10"/>
      <name val="Arial"/>
    </font>
    <font>
      <sz val="11"/>
      <color theme="1"/>
      <name val="Calibri"/>
      <family val="2"/>
      <charset val="1"/>
      <scheme val="minor"/>
    </font>
    <font>
      <b/>
      <sz val="12"/>
      <name val="Arial"/>
      <family val="2"/>
    </font>
    <font>
      <b/>
      <sz val="11"/>
      <name val="Arial"/>
      <family val="2"/>
    </font>
    <font>
      <sz val="9"/>
      <name val="Arial"/>
      <family val="2"/>
    </font>
    <font>
      <b/>
      <sz val="9"/>
      <name val="Arial"/>
      <family val="2"/>
    </font>
    <font>
      <b/>
      <sz val="9"/>
      <color indexed="10"/>
      <name val="Arial"/>
      <family val="2"/>
    </font>
    <font>
      <sz val="9"/>
      <color indexed="10"/>
      <name val="Arial"/>
      <family val="2"/>
    </font>
    <font>
      <b/>
      <sz val="8"/>
      <name val="Arial"/>
      <family val="2"/>
    </font>
    <font>
      <sz val="8"/>
      <name val="Arial"/>
      <family val="2"/>
    </font>
    <font>
      <b/>
      <sz val="8"/>
      <color indexed="8"/>
      <name val="Arial"/>
      <family val="2"/>
    </font>
    <font>
      <sz val="10"/>
      <name val="Arial"/>
      <family val="2"/>
    </font>
    <font>
      <sz val="10"/>
      <name val="Times New Roman"/>
      <family val="1"/>
    </font>
    <font>
      <b/>
      <sz val="10"/>
      <name val="Arial"/>
      <family val="2"/>
    </font>
    <font>
      <b/>
      <sz val="18"/>
      <name val="Arial"/>
      <family val="2"/>
    </font>
    <font>
      <sz val="18"/>
      <name val="Arial"/>
      <family val="2"/>
    </font>
    <font>
      <sz val="8"/>
      <color theme="0"/>
      <name val="Arial"/>
      <family val="2"/>
    </font>
    <font>
      <sz val="10"/>
      <color theme="0"/>
      <name val="Arial"/>
      <family val="2"/>
    </font>
    <font>
      <b/>
      <sz val="16"/>
      <name val="Arial"/>
      <family val="2"/>
    </font>
    <font>
      <sz val="11"/>
      <name val="Calibri"/>
      <family val="2"/>
    </font>
    <font>
      <sz val="11"/>
      <name val="Arial"/>
      <family val="2"/>
    </font>
    <font>
      <u/>
      <sz val="10"/>
      <name val="Arial"/>
      <family val="2"/>
    </font>
    <font>
      <sz val="16"/>
      <name val="Arial"/>
      <family val="2"/>
    </font>
    <font>
      <sz val="8"/>
      <color indexed="81"/>
      <name val="Tahoma"/>
      <family val="2"/>
    </font>
    <font>
      <b/>
      <sz val="8"/>
      <color indexed="81"/>
      <name val="Tahoma"/>
      <family val="2"/>
    </font>
    <font>
      <b/>
      <sz val="14"/>
      <name val="Arial"/>
      <family val="2"/>
    </font>
    <font>
      <b/>
      <sz val="13"/>
      <name val="Arial"/>
      <family val="2"/>
    </font>
  </fonts>
  <fills count="24">
    <fill>
      <patternFill patternType="none"/>
    </fill>
    <fill>
      <patternFill patternType="gray125"/>
    </fill>
    <fill>
      <patternFill patternType="lightHorizontal"/>
    </fill>
    <fill>
      <patternFill patternType="solid">
        <fgColor theme="6" tint="-0.249977111117893"/>
        <bgColor indexed="64"/>
      </patternFill>
    </fill>
    <fill>
      <patternFill patternType="solid">
        <fgColor rgb="FF0000FF"/>
        <bgColor indexed="64"/>
      </patternFill>
    </fill>
    <fill>
      <patternFill patternType="solid">
        <fgColor rgb="FF5871DA"/>
        <bgColor indexed="64"/>
      </patternFill>
    </fill>
    <fill>
      <patternFill patternType="solid">
        <fgColor theme="0" tint="-0.34998626667073579"/>
        <bgColor indexed="64"/>
      </patternFill>
    </fill>
    <fill>
      <patternFill patternType="lightUp"/>
    </fill>
    <fill>
      <patternFill patternType="lightGrid"/>
    </fill>
    <fill>
      <patternFill patternType="darkTrellis"/>
    </fill>
    <fill>
      <patternFill patternType="lightTrellis"/>
    </fill>
    <fill>
      <patternFill patternType="solid">
        <fgColor theme="3" tint="0.39997558519241921"/>
        <bgColor indexed="64"/>
      </patternFill>
    </fill>
    <fill>
      <patternFill patternType="lightDown"/>
    </fill>
    <fill>
      <patternFill patternType="lightVertical"/>
    </fill>
    <fill>
      <patternFill patternType="gray0625"/>
    </fill>
    <fill>
      <patternFill patternType="solid">
        <fgColor rgb="FFFF0000"/>
        <bgColor indexed="64"/>
      </patternFill>
    </fill>
    <fill>
      <patternFill patternType="solid">
        <fgColor rgb="FF7030A0"/>
        <bgColor indexed="64"/>
      </patternFill>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rgb="FF00B0F0"/>
        <bgColor indexed="64"/>
      </patternFill>
    </fill>
    <fill>
      <patternFill patternType="solid">
        <fgColor theme="9" tint="-0.249977111117893"/>
        <bgColor indexed="64"/>
      </patternFill>
    </fill>
    <fill>
      <patternFill patternType="solid">
        <fgColor theme="3" tint="0.59999389629810485"/>
        <bgColor indexed="64"/>
      </patternFill>
    </fill>
    <fill>
      <patternFill patternType="solid">
        <fgColor rgb="FFFFC0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right/>
      <top style="thin">
        <color indexed="64"/>
      </top>
      <bottom style="thin">
        <color indexed="64"/>
      </bottom>
      <diagonal/>
    </border>
    <border diagonalDown="1">
      <left style="thick">
        <color auto="1"/>
      </left>
      <right/>
      <top style="thick">
        <color auto="1"/>
      </top>
      <bottom/>
      <diagonal style="thick">
        <color auto="1"/>
      </diagonal>
    </border>
    <border>
      <left/>
      <right/>
      <top style="thick">
        <color auto="1"/>
      </top>
      <bottom/>
      <diagonal/>
    </border>
    <border diagonalUp="1">
      <left/>
      <right style="thick">
        <color auto="1"/>
      </right>
      <top style="thick">
        <color auto="1"/>
      </top>
      <bottom/>
      <diagonal style="thick">
        <color auto="1"/>
      </diagonal>
    </border>
    <border>
      <left style="thick">
        <color auto="1"/>
      </left>
      <right/>
      <top style="thick">
        <color auto="1"/>
      </top>
      <bottom/>
      <diagonal/>
    </border>
    <border>
      <left/>
      <right style="thick">
        <color auto="1"/>
      </right>
      <top style="thick">
        <color auto="1"/>
      </top>
      <bottom/>
      <diagonal/>
    </border>
    <border>
      <left/>
      <right style="thick">
        <color auto="1"/>
      </right>
      <top/>
      <bottom/>
      <diagonal/>
    </border>
    <border>
      <left style="thick">
        <color rgb="FFFFFF00"/>
      </left>
      <right style="thick">
        <color theme="1"/>
      </right>
      <top style="thick">
        <color rgb="FFFFFF00"/>
      </top>
      <bottom style="thick">
        <color theme="1"/>
      </bottom>
      <diagonal/>
    </border>
    <border>
      <left style="thick">
        <color theme="1"/>
      </left>
      <right style="thick">
        <color theme="0"/>
      </right>
      <top style="thick">
        <color theme="1"/>
      </top>
      <bottom style="thick">
        <color theme="0"/>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diagonalUp="1">
      <left style="thick">
        <color auto="1"/>
      </left>
      <right/>
      <top/>
      <bottom style="thick">
        <color auto="1"/>
      </bottom>
      <diagonal style="thick">
        <color auto="1"/>
      </diagonal>
    </border>
    <border diagonalDown="1">
      <left/>
      <right style="thick">
        <color auto="1"/>
      </right>
      <top/>
      <bottom style="thick">
        <color auto="1"/>
      </bottom>
      <diagonal style="thick">
        <color auto="1"/>
      </diagonal>
    </border>
    <border>
      <left/>
      <right/>
      <top style="thin">
        <color indexed="64"/>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thin">
        <color auto="1"/>
      </left>
      <right/>
      <top style="double">
        <color auto="1"/>
      </top>
      <bottom/>
      <diagonal/>
    </border>
    <border>
      <left/>
      <right style="thin">
        <color auto="1"/>
      </right>
      <top style="double">
        <color auto="1"/>
      </top>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thin">
        <color indexed="64"/>
      </bottom>
      <diagonal/>
    </border>
    <border>
      <left/>
      <right style="thin">
        <color auto="1"/>
      </right>
      <top/>
      <bottom style="thin">
        <color indexed="64"/>
      </bottom>
      <diagonal/>
    </border>
    <border>
      <left/>
      <right/>
      <top/>
      <bottom style="thin">
        <color indexed="64"/>
      </bottom>
      <diagonal/>
    </border>
  </borders>
  <cellStyleXfs count="6">
    <xf numFmtId="0" fontId="0" fillId="0" borderId="0"/>
    <xf numFmtId="0" fontId="11" fillId="0" borderId="0"/>
    <xf numFmtId="0" fontId="12" fillId="0" borderId="0"/>
    <xf numFmtId="0" fontId="1" fillId="0" borderId="0"/>
    <xf numFmtId="9" fontId="12" fillId="0" borderId="0" applyFont="0" applyFill="0" applyBorder="0" applyAlignment="0" applyProtection="0"/>
    <xf numFmtId="9" fontId="1" fillId="0" borderId="0" applyFont="0" applyFill="0" applyBorder="0" applyAlignment="0" applyProtection="0"/>
  </cellStyleXfs>
  <cellXfs count="193">
    <xf numFmtId="0" fontId="0" fillId="0" borderId="0" xfId="0"/>
    <xf numFmtId="0" fontId="8" fillId="0" borderId="1"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8" fillId="0" borderId="5" xfId="0" applyNumberFormat="1" applyFont="1" applyFill="1" applyBorder="1" applyAlignment="1">
      <alignment horizontal="center" vertical="center"/>
    </xf>
    <xf numFmtId="0" fontId="11" fillId="3" borderId="8" xfId="1" applyFont="1" applyFill="1" applyBorder="1" applyProtection="1">
      <protection locked="0"/>
    </xf>
    <xf numFmtId="0" fontId="11" fillId="3" borderId="9" xfId="1" applyFont="1" applyFill="1" applyBorder="1"/>
    <xf numFmtId="0" fontId="11" fillId="3" borderId="9" xfId="1" applyFont="1" applyFill="1" applyBorder="1" applyAlignment="1">
      <alignment horizontal="left" vertical="center" indent="1"/>
    </xf>
    <xf numFmtId="0" fontId="11" fillId="3" borderId="9" xfId="1" applyFont="1" applyFill="1" applyBorder="1" applyAlignment="1">
      <alignment horizontal="left" vertical="center"/>
    </xf>
    <xf numFmtId="0" fontId="11" fillId="3" borderId="10" xfId="1" applyFont="1" applyFill="1" applyBorder="1" applyProtection="1">
      <protection locked="0"/>
    </xf>
    <xf numFmtId="0" fontId="11" fillId="0" borderId="0" xfId="1" applyFont="1"/>
    <xf numFmtId="0" fontId="11" fillId="3" borderId="6" xfId="1" applyFont="1" applyFill="1" applyBorder="1"/>
    <xf numFmtId="0" fontId="11" fillId="4" borderId="11" xfId="1" applyFont="1" applyFill="1" applyBorder="1"/>
    <xf numFmtId="0" fontId="11" fillId="4" borderId="9" xfId="1" applyFont="1" applyFill="1" applyBorder="1" applyAlignment="1">
      <alignment horizontal="left" vertical="center" indent="1"/>
    </xf>
    <xf numFmtId="0" fontId="11" fillId="4" borderId="9" xfId="1" applyFont="1" applyFill="1" applyBorder="1"/>
    <xf numFmtId="0" fontId="11" fillId="4" borderId="9" xfId="1" applyFont="1" applyFill="1" applyBorder="1" applyAlignment="1">
      <alignment horizontal="left" vertical="center"/>
    </xf>
    <xf numFmtId="0" fontId="11" fillId="4" borderId="12" xfId="1" applyFont="1" applyFill="1" applyBorder="1"/>
    <xf numFmtId="0" fontId="11" fillId="3" borderId="13" xfId="1" applyFont="1" applyFill="1" applyBorder="1"/>
    <xf numFmtId="0" fontId="11" fillId="4" borderId="6" xfId="1" applyFont="1" applyFill="1" applyBorder="1"/>
    <xf numFmtId="0" fontId="11" fillId="4" borderId="13" xfId="1" applyFont="1" applyFill="1" applyBorder="1"/>
    <xf numFmtId="0" fontId="11" fillId="4" borderId="16" xfId="1" applyFont="1" applyFill="1" applyBorder="1"/>
    <xf numFmtId="0" fontId="11" fillId="4" borderId="17" xfId="1" applyFont="1" applyFill="1" applyBorder="1" applyAlignment="1">
      <alignment horizontal="left" vertical="center" indent="1"/>
    </xf>
    <xf numFmtId="0" fontId="11" fillId="4" borderId="17" xfId="1" applyFont="1" applyFill="1" applyBorder="1"/>
    <xf numFmtId="0" fontId="11" fillId="4" borderId="17" xfId="1" applyFont="1" applyFill="1" applyBorder="1" applyAlignment="1">
      <alignment horizontal="left" vertical="center"/>
    </xf>
    <xf numFmtId="0" fontId="11" fillId="4" borderId="18" xfId="1" applyFont="1" applyFill="1" applyBorder="1"/>
    <xf numFmtId="0" fontId="11" fillId="3" borderId="19" xfId="1" applyFont="1" applyFill="1" applyBorder="1"/>
    <xf numFmtId="0" fontId="11" fillId="3" borderId="17" xfId="1" applyFont="1" applyFill="1" applyBorder="1"/>
    <xf numFmtId="0" fontId="11" fillId="3" borderId="17" xfId="1" applyFont="1" applyFill="1" applyBorder="1" applyAlignment="1">
      <alignment horizontal="left" vertical="center" indent="1"/>
    </xf>
    <xf numFmtId="0" fontId="11" fillId="3" borderId="17" xfId="1" applyFont="1" applyFill="1" applyBorder="1" applyAlignment="1">
      <alignment horizontal="left" vertical="center"/>
    </xf>
    <xf numFmtId="0" fontId="11" fillId="3" borderId="20" xfId="1" applyFont="1" applyFill="1" applyBorder="1"/>
    <xf numFmtId="0" fontId="11" fillId="0" borderId="0" xfId="1" applyFont="1" applyAlignment="1">
      <alignment horizontal="left" vertical="center" indent="1"/>
    </xf>
    <xf numFmtId="0" fontId="11" fillId="0" borderId="0" xfId="1" applyFont="1" applyBorder="1" applyAlignment="1">
      <alignment horizontal="left" vertical="center"/>
    </xf>
    <xf numFmtId="0" fontId="8" fillId="0" borderId="21" xfId="0" applyNumberFormat="1" applyFont="1" applyFill="1" applyBorder="1" applyAlignment="1">
      <alignment horizontal="center" vertical="center"/>
    </xf>
    <xf numFmtId="49" fontId="8" fillId="0" borderId="21" xfId="0" applyNumberFormat="1" applyFont="1" applyFill="1" applyBorder="1" applyAlignment="1">
      <alignment horizontal="center" vertical="center"/>
    </xf>
    <xf numFmtId="0" fontId="11" fillId="0" borderId="0" xfId="1" applyFont="1" applyAlignment="1">
      <alignment horizontal="left"/>
    </xf>
    <xf numFmtId="0" fontId="14" fillId="5" borderId="14" xfId="1" applyFont="1" applyFill="1" applyBorder="1" applyAlignment="1">
      <alignment horizontal="left" vertical="center" indent="1"/>
    </xf>
    <xf numFmtId="0" fontId="15" fillId="4" borderId="0" xfId="1" applyFont="1" applyFill="1" applyBorder="1"/>
    <xf numFmtId="0" fontId="15" fillId="4" borderId="0" xfId="1" applyFont="1" applyFill="1" applyBorder="1" applyAlignment="1">
      <alignment horizontal="left" vertical="center" indent="1"/>
    </xf>
    <xf numFmtId="0" fontId="15" fillId="4" borderId="0" xfId="1" applyFont="1" applyFill="1" applyBorder="1" applyAlignment="1">
      <alignment horizontal="left" vertical="center"/>
    </xf>
    <xf numFmtId="0" fontId="14" fillId="5" borderId="14" xfId="1" applyFont="1" applyFill="1" applyBorder="1" applyAlignment="1">
      <alignment horizontal="right" vertical="center" indent="1"/>
    </xf>
    <xf numFmtId="165" fontId="11" fillId="0" borderId="0" xfId="1" applyNumberFormat="1" applyFont="1"/>
    <xf numFmtId="14" fontId="11" fillId="0" borderId="0" xfId="1" applyNumberFormat="1" applyFont="1"/>
    <xf numFmtId="49" fontId="9" fillId="0" borderId="0" xfId="0" applyNumberFormat="1" applyFont="1" applyFill="1" applyAlignment="1">
      <alignment horizontal="center" vertical="center"/>
    </xf>
    <xf numFmtId="49" fontId="9" fillId="0" borderId="0" xfId="0" applyNumberFormat="1" applyFont="1" applyFill="1" applyBorder="1" applyAlignment="1">
      <alignment horizontal="center" vertical="center"/>
    </xf>
    <xf numFmtId="49" fontId="9" fillId="0" borderId="0" xfId="0" applyNumberFormat="1" applyFont="1" applyFill="1" applyBorder="1" applyAlignment="1">
      <alignment vertical="center"/>
    </xf>
    <xf numFmtId="49" fontId="4" fillId="0" borderId="0" xfId="0" applyNumberFormat="1" applyFont="1" applyFill="1" applyBorder="1" applyAlignment="1">
      <alignment horizontal="center" vertical="center"/>
    </xf>
    <xf numFmtId="49" fontId="4" fillId="0" borderId="0" xfId="0" applyNumberFormat="1" applyFont="1" applyFill="1" applyAlignment="1">
      <alignment horizontal="center" vertical="center"/>
    </xf>
    <xf numFmtId="0" fontId="0" fillId="0" borderId="0" xfId="0" applyFill="1" applyBorder="1"/>
    <xf numFmtId="0" fontId="2" fillId="0" borderId="0" xfId="0" applyFont="1" applyFill="1" applyAlignment="1"/>
    <xf numFmtId="0" fontId="0" fillId="0" borderId="0" xfId="0" applyFill="1"/>
    <xf numFmtId="0" fontId="3" fillId="0" borderId="0" xfId="0" applyFont="1" applyFill="1" applyAlignment="1"/>
    <xf numFmtId="49" fontId="8" fillId="0" borderId="0" xfId="0" applyNumberFormat="1" applyFont="1" applyFill="1" applyAlignment="1">
      <alignment horizontal="center" vertical="center"/>
    </xf>
    <xf numFmtId="49" fontId="5" fillId="0" borderId="0" xfId="0" applyNumberFormat="1" applyFont="1" applyFill="1" applyAlignment="1">
      <alignment horizontal="center" vertical="center"/>
    </xf>
    <xf numFmtId="0" fontId="5" fillId="0" borderId="0" xfId="0" applyFont="1" applyFill="1" applyBorder="1" applyAlignment="1">
      <alignment vertical="center"/>
    </xf>
    <xf numFmtId="49" fontId="5" fillId="0" borderId="0" xfId="0" applyNumberFormat="1" applyFont="1" applyFill="1" applyBorder="1" applyAlignment="1">
      <alignment horizontal="center" vertical="center"/>
    </xf>
    <xf numFmtId="49" fontId="0" fillId="0" borderId="0" xfId="0" applyNumberFormat="1" applyFill="1" applyAlignment="1">
      <alignment horizontal="center" vertical="center"/>
    </xf>
    <xf numFmtId="49" fontId="6" fillId="0" borderId="0"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49" fontId="4" fillId="0" borderId="0" xfId="0" applyNumberFormat="1" applyFont="1" applyFill="1" applyAlignment="1">
      <alignment vertical="center"/>
    </xf>
    <xf numFmtId="49" fontId="5" fillId="0" borderId="0" xfId="0" applyNumberFormat="1" applyFont="1" applyFill="1" applyBorder="1" applyAlignment="1">
      <alignment vertical="center"/>
    </xf>
    <xf numFmtId="49" fontId="0" fillId="0" borderId="0" xfId="0" applyNumberFormat="1" applyFill="1" applyBorder="1" applyAlignment="1">
      <alignment horizontal="center" vertical="center"/>
    </xf>
    <xf numFmtId="49" fontId="8" fillId="0" borderId="0" xfId="0" applyNumberFormat="1" applyFont="1" applyFill="1" applyBorder="1" applyAlignment="1">
      <alignment horizontal="center" vertical="center"/>
    </xf>
    <xf numFmtId="49" fontId="4" fillId="0" borderId="0" xfId="0" applyNumberFormat="1" applyFont="1" applyFill="1" applyAlignment="1">
      <alignment horizontal="left"/>
    </xf>
    <xf numFmtId="49" fontId="4" fillId="0" borderId="0" xfId="0" applyNumberFormat="1" applyFont="1" applyFill="1" applyAlignment="1">
      <alignment horizontal="left" vertical="top"/>
    </xf>
    <xf numFmtId="49" fontId="9" fillId="0" borderId="0" xfId="0" applyNumberFormat="1" applyFont="1" applyFill="1" applyAlignment="1">
      <alignment vertical="center"/>
    </xf>
    <xf numFmtId="0" fontId="9" fillId="0" borderId="0" xfId="0" applyFont="1" applyFill="1" applyBorder="1" applyAlignment="1">
      <alignment vertical="center"/>
    </xf>
    <xf numFmtId="49" fontId="5" fillId="0" borderId="0" xfId="0" applyNumberFormat="1" applyFont="1" applyFill="1" applyAlignment="1">
      <alignment horizontal="left" vertical="top"/>
    </xf>
    <xf numFmtId="49" fontId="11" fillId="0" borderId="0" xfId="0" applyNumberFormat="1" applyFont="1" applyFill="1" applyAlignment="1">
      <alignment horizontal="left" vertical="center"/>
    </xf>
    <xf numFmtId="49" fontId="9" fillId="0" borderId="0" xfId="0" applyNumberFormat="1" applyFont="1" applyFill="1" applyAlignment="1">
      <alignment horizontal="left" vertical="center"/>
    </xf>
    <xf numFmtId="49" fontId="10" fillId="6" borderId="1" xfId="0" applyNumberFormat="1" applyFont="1" applyFill="1" applyBorder="1" applyAlignment="1">
      <alignment horizontal="center" vertical="center"/>
    </xf>
    <xf numFmtId="49" fontId="8" fillId="6" borderId="1" xfId="0" applyNumberFormat="1" applyFont="1" applyFill="1" applyBorder="1" applyAlignment="1">
      <alignment horizontal="center" vertical="center"/>
    </xf>
    <xf numFmtId="1" fontId="8" fillId="6" borderId="1" xfId="0" applyNumberFormat="1" applyFont="1" applyFill="1" applyBorder="1" applyAlignment="1">
      <alignment horizontal="center" vertical="center"/>
    </xf>
    <xf numFmtId="165" fontId="2" fillId="0" borderId="0" xfId="0" applyNumberFormat="1" applyFont="1" applyFill="1" applyAlignment="1">
      <alignment horizontal="left"/>
    </xf>
    <xf numFmtId="165" fontId="3" fillId="0" borderId="0" xfId="0" applyNumberFormat="1" applyFont="1" applyFill="1" applyAlignment="1">
      <alignment horizontal="left"/>
    </xf>
    <xf numFmtId="165" fontId="0" fillId="0" borderId="0" xfId="0" applyNumberFormat="1" applyFill="1" applyAlignment="1">
      <alignment horizontal="left"/>
    </xf>
    <xf numFmtId="165" fontId="5" fillId="0" borderId="0" xfId="0" applyNumberFormat="1" applyFont="1" applyFill="1" applyBorder="1" applyAlignment="1">
      <alignment horizontal="left" vertical="center"/>
    </xf>
    <xf numFmtId="165" fontId="4" fillId="0" borderId="0" xfId="0" applyNumberFormat="1" applyFont="1" applyFill="1" applyBorder="1" applyAlignment="1">
      <alignment horizontal="left" vertical="center"/>
    </xf>
    <xf numFmtId="165" fontId="4" fillId="0" borderId="0" xfId="0" applyNumberFormat="1" applyFont="1" applyFill="1" applyAlignment="1">
      <alignment horizontal="left" vertical="center"/>
    </xf>
    <xf numFmtId="165" fontId="0" fillId="0" borderId="0" xfId="0" applyNumberFormat="1" applyFill="1" applyAlignment="1">
      <alignment horizontal="left" vertical="center"/>
    </xf>
    <xf numFmtId="166" fontId="8" fillId="0" borderId="1" xfId="0" applyNumberFormat="1" applyFont="1" applyFill="1" applyBorder="1" applyAlignment="1">
      <alignment horizontal="center" vertical="center"/>
    </xf>
    <xf numFmtId="49" fontId="16" fillId="0" borderId="0" xfId="0" applyNumberFormat="1" applyFont="1" applyFill="1" applyBorder="1" applyAlignment="1">
      <alignment horizontal="center" vertical="center"/>
    </xf>
    <xf numFmtId="49" fontId="16" fillId="0" borderId="0" xfId="0" applyNumberFormat="1" applyFont="1" applyFill="1" applyAlignment="1">
      <alignment horizontal="center" vertical="center"/>
    </xf>
    <xf numFmtId="0" fontId="16" fillId="0" borderId="0" xfId="0" applyNumberFormat="1" applyFont="1" applyFill="1" applyBorder="1" applyAlignment="1">
      <alignment horizontal="center" vertical="center"/>
    </xf>
    <xf numFmtId="0" fontId="17" fillId="0" borderId="0" xfId="0" applyFont="1" applyFill="1"/>
    <xf numFmtId="165" fontId="15" fillId="6" borderId="15" xfId="1" applyNumberFormat="1" applyFont="1" applyFill="1" applyBorder="1" applyAlignment="1" applyProtection="1">
      <alignment horizontal="left" vertical="center"/>
      <protection locked="0"/>
    </xf>
    <xf numFmtId="0" fontId="15" fillId="6" borderId="15" xfId="1" applyFont="1" applyFill="1" applyBorder="1" applyAlignment="1" applyProtection="1">
      <alignment horizontal="left" vertical="center"/>
      <protection locked="0"/>
    </xf>
    <xf numFmtId="49" fontId="15" fillId="6" borderId="15" xfId="1" applyNumberFormat="1" applyFont="1" applyFill="1" applyBorder="1" applyAlignment="1" applyProtection="1">
      <alignment horizontal="left" vertical="center"/>
      <protection locked="0"/>
    </xf>
    <xf numFmtId="1" fontId="15" fillId="6" borderId="15" xfId="1" applyNumberFormat="1" applyFont="1" applyFill="1" applyBorder="1" applyAlignment="1" applyProtection="1">
      <alignment horizontal="left" vertical="center"/>
      <protection locked="0"/>
    </xf>
    <xf numFmtId="165" fontId="15" fillId="11" borderId="15" xfId="1" applyNumberFormat="1" applyFont="1" applyFill="1" applyBorder="1" applyAlignment="1" applyProtection="1">
      <alignment horizontal="left" vertical="center"/>
      <protection hidden="1"/>
    </xf>
    <xf numFmtId="0" fontId="18" fillId="5" borderId="14" xfId="1" applyFont="1" applyFill="1" applyBorder="1" applyAlignment="1">
      <alignment horizontal="right" vertical="center" indent="1"/>
    </xf>
    <xf numFmtId="0" fontId="18" fillId="5" borderId="14" xfId="1" applyFont="1" applyFill="1" applyBorder="1" applyAlignment="1">
      <alignment horizontal="left" vertical="center" indent="1"/>
    </xf>
    <xf numFmtId="0" fontId="14" fillId="5" borderId="14" xfId="1" applyFont="1" applyFill="1" applyBorder="1" applyAlignment="1" applyProtection="1">
      <alignment horizontal="right" vertical="center" indent="1"/>
      <protection locked="0"/>
    </xf>
    <xf numFmtId="49" fontId="4" fillId="9" borderId="0" xfId="0" applyNumberFormat="1" applyFont="1" applyFill="1" applyAlignment="1">
      <alignment horizontal="center" vertical="center"/>
    </xf>
    <xf numFmtId="49" fontId="5" fillId="1" borderId="0" xfId="0" applyNumberFormat="1" applyFont="1" applyFill="1" applyBorder="1" applyAlignment="1">
      <alignment horizontal="center" vertical="center"/>
    </xf>
    <xf numFmtId="49" fontId="4" fillId="7" borderId="0" xfId="0" applyNumberFormat="1" applyFont="1" applyFill="1" applyBorder="1" applyAlignment="1">
      <alignment horizontal="center" vertical="center"/>
    </xf>
    <xf numFmtId="49" fontId="4" fillId="12" borderId="0" xfId="0" applyNumberFormat="1" applyFont="1" applyFill="1" applyBorder="1" applyAlignment="1">
      <alignment horizontal="center" vertical="center"/>
    </xf>
    <xf numFmtId="49" fontId="4" fillId="13" borderId="0" xfId="0" applyNumberFormat="1" applyFont="1" applyFill="1" applyBorder="1" applyAlignment="1">
      <alignment horizontal="center" vertical="center"/>
    </xf>
    <xf numFmtId="49" fontId="4" fillId="2" borderId="0" xfId="0" applyNumberFormat="1" applyFont="1" applyFill="1" applyBorder="1" applyAlignment="1">
      <alignment horizontal="center" vertical="center"/>
    </xf>
    <xf numFmtId="49" fontId="4" fillId="8" borderId="0" xfId="0" applyNumberFormat="1" applyFont="1" applyFill="1" applyAlignment="1">
      <alignment horizontal="center" vertical="center"/>
    </xf>
    <xf numFmtId="49" fontId="4" fillId="10" borderId="0" xfId="0" applyNumberFormat="1" applyFont="1" applyFill="1" applyAlignment="1">
      <alignment horizontal="center" vertical="center"/>
    </xf>
    <xf numFmtId="49" fontId="11" fillId="0" borderId="0" xfId="0" applyNumberFormat="1" applyFont="1" applyFill="1" applyBorder="1" applyAlignment="1">
      <alignment vertical="center"/>
    </xf>
    <xf numFmtId="0" fontId="19" fillId="0" borderId="0" xfId="0" applyFont="1" applyFill="1" applyAlignment="1">
      <alignment horizontal="center" vertical="center"/>
    </xf>
    <xf numFmtId="0" fontId="20" fillId="0" borderId="0" xfId="0" applyFont="1" applyFill="1"/>
    <xf numFmtId="0" fontId="11" fillId="0" borderId="0" xfId="0" applyFont="1" applyFill="1"/>
    <xf numFmtId="0" fontId="0" fillId="14" borderId="0" xfId="0" applyFill="1" applyBorder="1"/>
    <xf numFmtId="0" fontId="5" fillId="14" borderId="0" xfId="0" applyFont="1" applyFill="1" applyBorder="1" applyAlignment="1">
      <alignment vertical="center"/>
    </xf>
    <xf numFmtId="49" fontId="10" fillId="15" borderId="1" xfId="0" applyNumberFormat="1" applyFont="1" applyFill="1" applyBorder="1" applyAlignment="1">
      <alignment horizontal="center" vertical="center"/>
    </xf>
    <xf numFmtId="164" fontId="0" fillId="0" borderId="0" xfId="0" applyNumberFormat="1" applyFill="1"/>
    <xf numFmtId="0" fontId="0" fillId="17" borderId="1" xfId="0" applyFill="1" applyBorder="1"/>
    <xf numFmtId="0" fontId="0" fillId="18" borderId="1" xfId="0" applyFill="1" applyBorder="1"/>
    <xf numFmtId="0" fontId="0" fillId="19" borderId="1" xfId="0" applyFill="1" applyBorder="1"/>
    <xf numFmtId="0" fontId="0" fillId="20" borderId="1" xfId="0" applyFill="1" applyBorder="1"/>
    <xf numFmtId="0" fontId="0" fillId="16" borderId="1" xfId="0" applyFill="1" applyBorder="1"/>
    <xf numFmtId="0" fontId="0" fillId="21" borderId="1" xfId="0" applyFill="1" applyBorder="1"/>
    <xf numFmtId="0" fontId="0" fillId="22" borderId="1" xfId="0" applyFill="1" applyBorder="1"/>
    <xf numFmtId="0" fontId="0" fillId="15" borderId="1" xfId="0" applyFill="1" applyBorder="1"/>
    <xf numFmtId="49" fontId="0" fillId="23" borderId="1" xfId="0" applyNumberFormat="1" applyFill="1" applyBorder="1" applyAlignment="1">
      <alignment horizontal="center" vertical="center"/>
    </xf>
    <xf numFmtId="0" fontId="0" fillId="0" borderId="0" xfId="0" applyProtection="1">
      <protection hidden="1"/>
    </xf>
    <xf numFmtId="0" fontId="0" fillId="0" borderId="0" xfId="0" applyAlignment="1" applyProtection="1">
      <alignment horizontal="left" indent="8"/>
      <protection hidden="1"/>
    </xf>
    <xf numFmtId="0" fontId="11" fillId="0" borderId="0" xfId="0" applyFont="1" applyAlignment="1" applyProtection="1">
      <alignment horizontal="left" vertical="center"/>
      <protection hidden="1"/>
    </xf>
    <xf numFmtId="49" fontId="0" fillId="0" borderId="0" xfId="0" applyNumberFormat="1" applyProtection="1">
      <protection hidden="1"/>
    </xf>
    <xf numFmtId="0" fontId="0" fillId="0" borderId="30" xfId="0" applyBorder="1" applyAlignment="1" applyProtection="1">
      <alignment horizontal="center" vertical="center" wrapText="1"/>
      <protection hidden="1"/>
    </xf>
    <xf numFmtId="0" fontId="0" fillId="0" borderId="35" xfId="0" applyBorder="1" applyAlignment="1" applyProtection="1">
      <alignment horizontal="center" vertical="center" wrapText="1"/>
      <protection hidden="1"/>
    </xf>
    <xf numFmtId="0" fontId="0" fillId="0" borderId="36" xfId="0" applyBorder="1" applyAlignment="1" applyProtection="1">
      <alignment horizontal="center" vertical="center" wrapText="1"/>
      <protection hidden="1"/>
    </xf>
    <xf numFmtId="0" fontId="0" fillId="0" borderId="31" xfId="0" applyBorder="1" applyAlignment="1" applyProtection="1">
      <alignment horizontal="center" vertical="center" wrapText="1"/>
      <protection hidden="1"/>
    </xf>
    <xf numFmtId="0" fontId="0" fillId="0" borderId="32" xfId="0" applyBorder="1" applyAlignment="1" applyProtection="1">
      <alignment horizontal="center" vertical="center" wrapText="1"/>
      <protection hidden="1"/>
    </xf>
    <xf numFmtId="0" fontId="0" fillId="0" borderId="22" xfId="0" applyBorder="1" applyAlignment="1" applyProtection="1">
      <alignment horizontal="center" vertical="center"/>
      <protection hidden="1"/>
    </xf>
    <xf numFmtId="0" fontId="0" fillId="0" borderId="37" xfId="0" applyBorder="1" applyAlignment="1" applyProtection="1">
      <alignment horizontal="left" vertical="center" indent="1"/>
      <protection hidden="1"/>
    </xf>
    <xf numFmtId="0" fontId="0" fillId="0" borderId="38" xfId="0" applyBorder="1" applyAlignment="1" applyProtection="1">
      <alignment horizontal="left" vertical="center" indent="1"/>
      <protection hidden="1"/>
    </xf>
    <xf numFmtId="0" fontId="0" fillId="0" borderId="23"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0" fillId="0" borderId="3" xfId="0" applyBorder="1" applyAlignment="1" applyProtection="1">
      <alignment horizontal="left" vertical="center" indent="1"/>
      <protection hidden="1"/>
    </xf>
    <xf numFmtId="0" fontId="0" fillId="0" borderId="4" xfId="0" applyBorder="1" applyAlignment="1" applyProtection="1">
      <alignment horizontal="left" vertical="center" indent="1"/>
      <protection hidden="1"/>
    </xf>
    <xf numFmtId="0" fontId="0" fillId="0" borderId="1" xfId="0" applyBorder="1" applyAlignment="1" applyProtection="1">
      <alignment horizontal="center" vertical="center"/>
      <protection hidden="1"/>
    </xf>
    <xf numFmtId="0" fontId="0" fillId="0" borderId="26" xfId="0" applyBorder="1" applyAlignment="1" applyProtection="1">
      <alignment horizontal="center" vertical="center"/>
      <protection hidden="1"/>
    </xf>
    <xf numFmtId="0" fontId="0" fillId="0" borderId="27" xfId="0" applyBorder="1" applyAlignment="1" applyProtection="1">
      <alignment horizontal="center" vertical="center"/>
      <protection hidden="1"/>
    </xf>
    <xf numFmtId="0" fontId="0" fillId="0" borderId="39" xfId="0" applyBorder="1" applyAlignment="1" applyProtection="1">
      <alignment horizontal="left" vertical="center" indent="1"/>
      <protection hidden="1"/>
    </xf>
    <xf numFmtId="0" fontId="0" fillId="0" borderId="40" xfId="0" applyBorder="1" applyAlignment="1" applyProtection="1">
      <alignment horizontal="left" vertical="center" indent="1"/>
      <protection hidden="1"/>
    </xf>
    <xf numFmtId="0" fontId="0" fillId="0" borderId="28"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0" fillId="0" borderId="33" xfId="0" applyBorder="1" applyAlignment="1" applyProtection="1">
      <alignment horizontal="center" vertical="center"/>
      <protection hidden="1"/>
    </xf>
    <xf numFmtId="0" fontId="11" fillId="0" borderId="41" xfId="0" applyFont="1" applyBorder="1" applyAlignment="1" applyProtection="1">
      <alignment horizontal="right" vertical="center" indent="2"/>
      <protection hidden="1"/>
    </xf>
    <xf numFmtId="0" fontId="11" fillId="0" borderId="42" xfId="0" applyFont="1" applyBorder="1" applyAlignment="1" applyProtection="1">
      <alignment horizontal="right" vertical="center" indent="2"/>
      <protection hidden="1"/>
    </xf>
    <xf numFmtId="0" fontId="0" fillId="0" borderId="5" xfId="0" applyBorder="1" applyAlignment="1" applyProtection="1">
      <alignment horizontal="center" vertical="center"/>
      <protection hidden="1"/>
    </xf>
    <xf numFmtId="0" fontId="0" fillId="0" borderId="34" xfId="0" applyBorder="1" applyAlignment="1" applyProtection="1">
      <alignment horizontal="center" vertical="center"/>
      <protection hidden="1"/>
    </xf>
    <xf numFmtId="0" fontId="0" fillId="0" borderId="27" xfId="0" applyBorder="1" applyProtection="1">
      <protection hidden="1"/>
    </xf>
    <xf numFmtId="0" fontId="11" fillId="0" borderId="39" xfId="0" applyFont="1" applyBorder="1" applyAlignment="1" applyProtection="1">
      <alignment horizontal="right" vertical="center" indent="2"/>
      <protection hidden="1"/>
    </xf>
    <xf numFmtId="0" fontId="11" fillId="0" borderId="40" xfId="0" applyFont="1" applyBorder="1" applyAlignment="1" applyProtection="1">
      <alignment horizontal="right" vertical="center" indent="2"/>
      <protection hidden="1"/>
    </xf>
    <xf numFmtId="0" fontId="0" fillId="0" borderId="29" xfId="0" applyBorder="1" applyProtection="1">
      <protection hidden="1"/>
    </xf>
    <xf numFmtId="0" fontId="11" fillId="0" borderId="0" xfId="0" applyFont="1" applyProtection="1">
      <protection hidden="1"/>
    </xf>
    <xf numFmtId="0" fontId="11" fillId="0" borderId="35" xfId="0" applyFont="1" applyBorder="1" applyAlignment="1" applyProtection="1">
      <alignment horizontal="center" vertical="center" wrapText="1"/>
      <protection hidden="1"/>
    </xf>
    <xf numFmtId="0" fontId="11" fillId="0" borderId="36" xfId="0" applyFont="1" applyBorder="1" applyAlignment="1" applyProtection="1">
      <alignment horizontal="center" vertical="center" wrapText="1"/>
      <protection hidden="1"/>
    </xf>
    <xf numFmtId="0" fontId="11" fillId="0" borderId="37" xfId="0" applyFont="1" applyBorder="1" applyAlignment="1" applyProtection="1">
      <alignment horizontal="left" vertical="center" indent="1"/>
      <protection hidden="1"/>
    </xf>
    <xf numFmtId="0" fontId="11" fillId="0" borderId="38" xfId="0" applyFont="1" applyBorder="1" applyAlignment="1" applyProtection="1">
      <alignment horizontal="left" vertical="center" indent="1"/>
      <protection hidden="1"/>
    </xf>
    <xf numFmtId="0" fontId="0" fillId="0" borderId="0" xfId="0" applyAlignment="1" applyProtection="1">
      <alignment horizontal="center" vertical="center"/>
      <protection hidden="1"/>
    </xf>
    <xf numFmtId="0" fontId="11" fillId="0" borderId="3" xfId="0" applyFont="1" applyBorder="1" applyAlignment="1" applyProtection="1">
      <alignment horizontal="left" vertical="center" indent="1"/>
      <protection hidden="1"/>
    </xf>
    <xf numFmtId="0" fontId="11" fillId="0" borderId="4" xfId="0" applyFont="1" applyBorder="1" applyAlignment="1" applyProtection="1">
      <alignment horizontal="left" vertical="center" indent="1"/>
      <protection hidden="1"/>
    </xf>
    <xf numFmtId="0" fontId="11" fillId="0" borderId="39" xfId="0" applyFont="1" applyBorder="1" applyAlignment="1" applyProtection="1">
      <alignment horizontal="left" vertical="center" indent="1"/>
      <protection hidden="1"/>
    </xf>
    <xf numFmtId="0" fontId="11" fillId="0" borderId="40" xfId="0" applyFont="1" applyBorder="1" applyAlignment="1" applyProtection="1">
      <alignment horizontal="left" vertical="center" indent="1"/>
      <protection hidden="1"/>
    </xf>
    <xf numFmtId="0" fontId="0" fillId="0" borderId="33" xfId="0" applyBorder="1" applyProtection="1">
      <protection hidden="1"/>
    </xf>
    <xf numFmtId="0" fontId="11" fillId="0" borderId="42" xfId="0" applyFont="1" applyBorder="1" applyAlignment="1" applyProtection="1">
      <alignment horizontal="left" vertical="center" indent="1"/>
      <protection hidden="1"/>
    </xf>
    <xf numFmtId="49" fontId="11" fillId="0" borderId="0" xfId="0" applyNumberFormat="1" applyFont="1" applyAlignment="1" applyProtection="1">
      <alignment horizontal="right" vertical="center"/>
      <protection hidden="1"/>
    </xf>
    <xf numFmtId="0" fontId="0" fillId="0" borderId="0" xfId="0" applyAlignment="1" applyProtection="1">
      <alignment horizontal="left" vertical="center"/>
      <protection hidden="1"/>
    </xf>
    <xf numFmtId="0" fontId="21" fillId="0" borderId="0" xfId="0" applyFont="1" applyProtection="1">
      <protection hidden="1"/>
    </xf>
    <xf numFmtId="0" fontId="0" fillId="0" borderId="1"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hidden="1"/>
    </xf>
    <xf numFmtId="0" fontId="11" fillId="0" borderId="26" xfId="0" applyFont="1" applyBorder="1" applyAlignment="1" applyProtection="1">
      <alignment horizontal="center" vertical="center"/>
      <protection hidden="1"/>
    </xf>
    <xf numFmtId="0" fontId="11" fillId="0" borderId="43" xfId="1" applyFont="1" applyFill="1" applyBorder="1" applyProtection="1">
      <protection locked="0"/>
    </xf>
    <xf numFmtId="0" fontId="11" fillId="0" borderId="0" xfId="1" applyFont="1" applyFill="1" applyBorder="1" applyProtection="1">
      <protection locked="0"/>
    </xf>
    <xf numFmtId="49" fontId="11" fillId="0" borderId="0" xfId="0" applyNumberFormat="1" applyFont="1" applyFill="1" applyBorder="1" applyAlignment="1" applyProtection="1">
      <alignment vertical="center"/>
      <protection locked="0"/>
    </xf>
    <xf numFmtId="49" fontId="9" fillId="0" borderId="0" xfId="0" applyNumberFormat="1" applyFont="1" applyFill="1" applyAlignment="1" applyProtection="1">
      <alignment horizontal="center" vertical="center"/>
      <protection locked="0"/>
    </xf>
    <xf numFmtId="49" fontId="11" fillId="0" borderId="0" xfId="0" applyNumberFormat="1" applyFont="1" applyFill="1" applyAlignment="1" applyProtection="1">
      <alignment horizontal="left" vertical="center"/>
      <protection locked="0"/>
    </xf>
    <xf numFmtId="49" fontId="9" fillId="0" borderId="0" xfId="0" applyNumberFormat="1" applyFont="1" applyFill="1" applyAlignment="1" applyProtection="1">
      <alignment vertical="center"/>
      <protection locked="0"/>
    </xf>
    <xf numFmtId="49" fontId="4" fillId="0" borderId="0" xfId="0" applyNumberFormat="1" applyFont="1" applyFill="1" applyAlignment="1" applyProtection="1">
      <alignment vertical="center"/>
      <protection locked="0"/>
    </xf>
    <xf numFmtId="49" fontId="0" fillId="0" borderId="0" xfId="0" applyNumberFormat="1" applyFill="1" applyAlignment="1" applyProtection="1">
      <alignment horizontal="center" vertical="center"/>
      <protection locked="0"/>
    </xf>
    <xf numFmtId="0" fontId="25" fillId="5" borderId="14" xfId="1" applyFont="1" applyFill="1" applyBorder="1" applyAlignment="1">
      <alignment horizontal="left" vertical="center" indent="1"/>
    </xf>
    <xf numFmtId="0" fontId="26" fillId="5" borderId="14" xfId="1" applyFont="1" applyFill="1" applyBorder="1" applyAlignment="1">
      <alignment horizontal="left" vertical="center" indent="1"/>
    </xf>
    <xf numFmtId="164" fontId="13" fillId="0" borderId="1" xfId="0" applyNumberFormat="1" applyFont="1" applyFill="1" applyBorder="1" applyAlignment="1">
      <alignment horizontal="center" vertical="center"/>
    </xf>
    <xf numFmtId="0" fontId="2" fillId="0" borderId="0" xfId="0" applyFont="1" applyFill="1" applyAlignment="1">
      <alignment horizontal="center"/>
    </xf>
    <xf numFmtId="0" fontId="3" fillId="0" borderId="0" xfId="0" applyFont="1" applyFill="1" applyAlignment="1">
      <alignment horizontal="center"/>
    </xf>
    <xf numFmtId="164" fontId="13" fillId="0" borderId="3"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164" fontId="13" fillId="0" borderId="4" xfId="0" applyNumberFormat="1" applyFont="1" applyFill="1" applyBorder="1" applyAlignment="1">
      <alignment horizontal="center" vertical="center"/>
    </xf>
    <xf numFmtId="0" fontId="22" fillId="0" borderId="0" xfId="0" applyFont="1" applyAlignment="1" applyProtection="1">
      <alignment horizontal="center" vertical="center"/>
      <protection hidden="1"/>
    </xf>
    <xf numFmtId="0" fontId="0" fillId="0" borderId="0" xfId="0" applyAlignment="1" applyProtection="1">
      <alignment horizontal="left"/>
      <protection hidden="1"/>
    </xf>
    <xf numFmtId="0" fontId="15" fillId="6" borderId="15" xfId="1" quotePrefix="1" applyFont="1" applyFill="1" applyBorder="1" applyAlignment="1" applyProtection="1">
      <alignment horizontal="left" vertical="center"/>
      <protection locked="0"/>
    </xf>
  </cellXfs>
  <cellStyles count="6">
    <cellStyle name="Normal" xfId="0" builtinId="0"/>
    <cellStyle name="Normal 2" xfId="1"/>
    <cellStyle name="Normal 3" xfId="2"/>
    <cellStyle name="Normal 4" xfId="3"/>
    <cellStyle name="Percent 2" xfId="4"/>
    <cellStyle name="Percent 3" xfId="5"/>
  </cellStyles>
  <dxfs count="66">
    <dxf>
      <fill>
        <patternFill patternType="gray0625"/>
      </fill>
    </dxf>
    <dxf>
      <fill>
        <patternFill patternType="gray0625"/>
      </fill>
    </dxf>
    <dxf>
      <fill>
        <patternFill patternType="lightGrid"/>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lightTrellis"/>
      </fill>
    </dxf>
    <dxf>
      <fill>
        <patternFill patternType="lightTrellis"/>
      </fill>
    </dxf>
    <dxf>
      <fill>
        <patternFill patternType="lightGrid"/>
      </fill>
    </dxf>
    <dxf>
      <fill>
        <patternFill patternType="lightGrid"/>
      </fill>
    </dxf>
    <dxf>
      <fill>
        <patternFill patternType="lightHorizontal"/>
      </fill>
    </dxf>
    <dxf>
      <fill>
        <patternFill patternType="lightDown"/>
      </fill>
    </dxf>
    <dxf>
      <fill>
        <patternFill patternType="lightDown"/>
      </fill>
    </dxf>
    <dxf>
      <fill>
        <patternFill patternType="lightVertical"/>
      </fill>
    </dxf>
    <dxf>
      <fill>
        <patternFill patternType="lightVertical"/>
      </fill>
    </dxf>
    <dxf>
      <fill>
        <patternFill patternType="lightUp"/>
      </fill>
    </dxf>
    <dxf>
      <fill>
        <patternFill patternType="lightUp"/>
      </fill>
    </dxf>
    <dxf>
      <fill>
        <patternFill patternType="gray125"/>
      </fill>
    </dxf>
    <dxf>
      <fill>
        <patternFill>
          <bgColor theme="0" tint="-0.34998626667073579"/>
        </patternFill>
      </fill>
    </dxf>
    <dxf>
      <fill>
        <patternFill patternType="solid">
          <bgColor rgb="FFFFC000"/>
        </patternFill>
      </fill>
    </dxf>
    <dxf>
      <fill>
        <patternFill patternType="solid">
          <bgColor rgb="FFFFC000"/>
        </patternFill>
      </fill>
    </dxf>
    <dxf>
      <fill>
        <patternFill patternType="solid">
          <bgColor rgb="FFFFFF00"/>
        </patternFill>
      </fill>
    </dxf>
    <dxf>
      <fill>
        <patternFill patternType="solid">
          <bgColor rgb="FF00B050"/>
        </patternFill>
      </fill>
    </dxf>
    <dxf>
      <fill>
        <patternFill patternType="solid">
          <bgColor rgb="FF00B050"/>
        </patternFill>
      </fill>
    </dxf>
    <dxf>
      <fill>
        <patternFill patternType="solid">
          <bgColor rgb="FF92D050"/>
        </patternFill>
      </fill>
    </dxf>
    <dxf>
      <fill>
        <patternFill patternType="solid">
          <bgColor rgb="FF92D050"/>
        </patternFill>
      </fill>
    </dxf>
    <dxf>
      <fill>
        <patternFill patternType="solid">
          <bgColor rgb="FF00B0F0"/>
        </patternFill>
      </fill>
    </dxf>
    <dxf>
      <fill>
        <patternFill patternType="solid">
          <bgColor rgb="FF00B0F0"/>
        </patternFill>
      </fill>
    </dxf>
    <dxf>
      <fill>
        <patternFill>
          <bgColor rgb="FF7030A0"/>
        </patternFill>
      </fill>
    </dxf>
    <dxf>
      <fill>
        <patternFill patternType="solid">
          <bgColor theme="9" tint="-0.24994659260841701"/>
        </patternFill>
      </fill>
    </dxf>
    <dxf>
      <fill>
        <patternFill patternType="solid">
          <bgColor theme="9" tint="-0.24994659260841701"/>
        </patternFill>
      </fill>
    </dxf>
    <dxf>
      <fill>
        <patternFill patternType="solid">
          <bgColor theme="3" tint="0.59996337778862885"/>
        </patternFill>
      </fill>
    </dxf>
    <dxf>
      <fill>
        <patternFill patternType="solid">
          <bgColor theme="3" tint="0.5999633777886288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JE 2'!A2"/><Relationship Id="rId2" Type="http://schemas.openxmlformats.org/officeDocument/2006/relationships/hyperlink" Target="#'JE 1'!A2"/><Relationship Id="rId1" Type="http://schemas.openxmlformats.org/officeDocument/2006/relationships/hyperlink" Target="#'KA WARNA'!C3"/></Relationships>
</file>

<file path=xl/drawings/_rels/drawing2.xml.rels><?xml version="1.0" encoding="UTF-8" standalone="yes"?>
<Relationships xmlns="http://schemas.openxmlformats.org/package/2006/relationships"><Relationship Id="rId3" Type="http://schemas.openxmlformats.org/officeDocument/2006/relationships/hyperlink" Target="#'JE 2'!A2"/><Relationship Id="rId2" Type="http://schemas.openxmlformats.org/officeDocument/2006/relationships/hyperlink" Target="#'JE 1'!A2"/><Relationship Id="rId1" Type="http://schemas.openxmlformats.org/officeDocument/2006/relationships/hyperlink" Target="#dt!A1"/></Relationships>
</file>

<file path=xl/drawings/_rels/drawing3.xml.rels><?xml version="1.0" encoding="UTF-8" standalone="yes"?>
<Relationships xmlns="http://schemas.openxmlformats.org/package/2006/relationships"><Relationship Id="rId3" Type="http://schemas.openxmlformats.org/officeDocument/2006/relationships/hyperlink" Target="#'JE 2'!A2"/><Relationship Id="rId2" Type="http://schemas.openxmlformats.org/officeDocument/2006/relationships/hyperlink" Target="#'KA WARNA'!C3"/><Relationship Id="rId1" Type="http://schemas.openxmlformats.org/officeDocument/2006/relationships/hyperlink" Target="#dt!A1"/></Relationships>
</file>

<file path=xl/drawings/_rels/drawing4.xml.rels><?xml version="1.0" encoding="UTF-8" standalone="yes"?>
<Relationships xmlns="http://schemas.openxmlformats.org/package/2006/relationships"><Relationship Id="rId3" Type="http://schemas.openxmlformats.org/officeDocument/2006/relationships/hyperlink" Target="#'KA WARNA'!C3"/><Relationship Id="rId2" Type="http://schemas.openxmlformats.org/officeDocument/2006/relationships/hyperlink" Target="#'JE 1'!A2"/><Relationship Id="rId1" Type="http://schemas.openxmlformats.org/officeDocument/2006/relationships/hyperlink" Target="#dt!A1"/></Relationships>
</file>

<file path=xl/drawings/drawing1.xml><?xml version="1.0" encoding="utf-8"?>
<xdr:wsDr xmlns:xdr="http://schemas.openxmlformats.org/drawingml/2006/spreadsheetDrawing" xmlns:a="http://schemas.openxmlformats.org/drawingml/2006/main">
  <xdr:twoCellAnchor>
    <xdr:from>
      <xdr:col>2</xdr:col>
      <xdr:colOff>1095374</xdr:colOff>
      <xdr:row>0</xdr:row>
      <xdr:rowOff>57150</xdr:rowOff>
    </xdr:from>
    <xdr:to>
      <xdr:col>2</xdr:col>
      <xdr:colOff>2924175</xdr:colOff>
      <xdr:row>0</xdr:row>
      <xdr:rowOff>314325</xdr:rowOff>
    </xdr:to>
    <xdr:sp macro="" textlink="">
      <xdr:nvSpPr>
        <xdr:cNvPr id="3" name="Rounded Rectangle 2">
          <a:hlinkClick xmlns:r="http://schemas.openxmlformats.org/officeDocument/2006/relationships" r:id="rId1"/>
        </xdr:cNvPr>
        <xdr:cNvSpPr/>
      </xdr:nvSpPr>
      <xdr:spPr>
        <a:xfrm>
          <a:off x="1714499" y="57150"/>
          <a:ext cx="1828801" cy="257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id-ID" sz="1800">
              <a:latin typeface="Arial Narrow" pitchFamily="34" charset="0"/>
            </a:rPr>
            <a:t>KAL. PENDIDIKAN</a:t>
          </a:r>
          <a:endParaRPr lang="en-US" sz="1800">
            <a:latin typeface="Arial Narrow" pitchFamily="34" charset="0"/>
          </a:endParaRPr>
        </a:p>
      </xdr:txBody>
    </xdr:sp>
    <xdr:clientData/>
  </xdr:twoCellAnchor>
  <xdr:twoCellAnchor>
    <xdr:from>
      <xdr:col>2</xdr:col>
      <xdr:colOff>3019423</xdr:colOff>
      <xdr:row>0</xdr:row>
      <xdr:rowOff>57150</xdr:rowOff>
    </xdr:from>
    <xdr:to>
      <xdr:col>4</xdr:col>
      <xdr:colOff>1076325</xdr:colOff>
      <xdr:row>0</xdr:row>
      <xdr:rowOff>314325</xdr:rowOff>
    </xdr:to>
    <xdr:sp macro="" textlink="">
      <xdr:nvSpPr>
        <xdr:cNvPr id="4" name="Rounded Rectangle 3">
          <a:hlinkClick xmlns:r="http://schemas.openxmlformats.org/officeDocument/2006/relationships" r:id="rId2"/>
        </xdr:cNvPr>
        <xdr:cNvSpPr/>
      </xdr:nvSpPr>
      <xdr:spPr>
        <a:xfrm>
          <a:off x="3638548" y="57150"/>
          <a:ext cx="2066927" cy="257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id-ID" sz="1800">
              <a:latin typeface="Arial Narrow" pitchFamily="34" charset="0"/>
            </a:rPr>
            <a:t>ANALISIS J.E.</a:t>
          </a:r>
          <a:r>
            <a:rPr lang="id-ID" sz="1800" baseline="0">
              <a:latin typeface="Arial Narrow" pitchFamily="34" charset="0"/>
            </a:rPr>
            <a:t> SMT 1</a:t>
          </a:r>
          <a:endParaRPr lang="en-US" sz="1800">
            <a:latin typeface="Arial Narrow" pitchFamily="34" charset="0"/>
          </a:endParaRPr>
        </a:p>
      </xdr:txBody>
    </xdr:sp>
    <xdr:clientData/>
  </xdr:twoCellAnchor>
  <xdr:twoCellAnchor>
    <xdr:from>
      <xdr:col>4</xdr:col>
      <xdr:colOff>1181098</xdr:colOff>
      <xdr:row>0</xdr:row>
      <xdr:rowOff>57150</xdr:rowOff>
    </xdr:from>
    <xdr:to>
      <xdr:col>4</xdr:col>
      <xdr:colOff>3248025</xdr:colOff>
      <xdr:row>0</xdr:row>
      <xdr:rowOff>314325</xdr:rowOff>
    </xdr:to>
    <xdr:sp macro="" textlink="">
      <xdr:nvSpPr>
        <xdr:cNvPr id="5" name="Rounded Rectangle 4">
          <a:hlinkClick xmlns:r="http://schemas.openxmlformats.org/officeDocument/2006/relationships" r:id="rId3"/>
        </xdr:cNvPr>
        <xdr:cNvSpPr/>
      </xdr:nvSpPr>
      <xdr:spPr>
        <a:xfrm>
          <a:off x="5810248" y="57150"/>
          <a:ext cx="2066927" cy="257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id-ID" sz="1800">
              <a:latin typeface="Arial Narrow" pitchFamily="34" charset="0"/>
            </a:rPr>
            <a:t>ANALISIS J.E.</a:t>
          </a:r>
          <a:r>
            <a:rPr lang="id-ID" sz="1800" baseline="0">
              <a:latin typeface="Arial Narrow" pitchFamily="34" charset="0"/>
            </a:rPr>
            <a:t> SMT 2</a:t>
          </a:r>
          <a:endParaRPr lang="en-US" sz="1800">
            <a:latin typeface="Arial Narrow"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1</xdr:row>
      <xdr:rowOff>114299</xdr:rowOff>
    </xdr:from>
    <xdr:to>
      <xdr:col>7</xdr:col>
      <xdr:colOff>123600</xdr:colOff>
      <xdr:row>2</xdr:row>
      <xdr:rowOff>139799</xdr:rowOff>
    </xdr:to>
    <xdr:sp macro="" textlink="">
      <xdr:nvSpPr>
        <xdr:cNvPr id="6" name="Rounded Rectangle 5">
          <a:hlinkClick xmlns:r="http://schemas.openxmlformats.org/officeDocument/2006/relationships" r:id="rId1"/>
        </xdr:cNvPr>
        <xdr:cNvSpPr/>
      </xdr:nvSpPr>
      <xdr:spPr>
        <a:xfrm>
          <a:off x="57150" y="304799"/>
          <a:ext cx="1800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id-ID" sz="1800">
              <a:latin typeface="Arial Narrow" pitchFamily="34" charset="0"/>
            </a:rPr>
            <a:t>PENGISIAN</a:t>
          </a:r>
          <a:r>
            <a:rPr lang="id-ID" sz="1800" baseline="0">
              <a:latin typeface="Arial Narrow" pitchFamily="34" charset="0"/>
            </a:rPr>
            <a:t> DATA</a:t>
          </a:r>
          <a:endParaRPr lang="en-US" sz="1800">
            <a:latin typeface="Arial Narrow" pitchFamily="34" charset="0"/>
          </a:endParaRPr>
        </a:p>
      </xdr:txBody>
    </xdr:sp>
    <xdr:clientData fPrintsWithSheet="0"/>
  </xdr:twoCellAnchor>
  <xdr:twoCellAnchor>
    <xdr:from>
      <xdr:col>19</xdr:col>
      <xdr:colOff>85723</xdr:colOff>
      <xdr:row>0</xdr:row>
      <xdr:rowOff>47625</xdr:rowOff>
    </xdr:from>
    <xdr:to>
      <xdr:col>23</xdr:col>
      <xdr:colOff>1147123</xdr:colOff>
      <xdr:row>1</xdr:row>
      <xdr:rowOff>73125</xdr:rowOff>
    </xdr:to>
    <xdr:sp macro="" textlink="">
      <xdr:nvSpPr>
        <xdr:cNvPr id="8" name="Rounded Rectangle 7">
          <a:hlinkClick xmlns:r="http://schemas.openxmlformats.org/officeDocument/2006/relationships" r:id="rId2"/>
        </xdr:cNvPr>
        <xdr:cNvSpPr/>
      </xdr:nvSpPr>
      <xdr:spPr>
        <a:xfrm>
          <a:off x="4657723" y="47625"/>
          <a:ext cx="2052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id-ID" sz="1800">
              <a:latin typeface="Arial Narrow" pitchFamily="34" charset="0"/>
            </a:rPr>
            <a:t>ANALISIS J.E.</a:t>
          </a:r>
          <a:r>
            <a:rPr lang="id-ID" sz="1800" baseline="0">
              <a:latin typeface="Arial Narrow" pitchFamily="34" charset="0"/>
            </a:rPr>
            <a:t> SMT 1</a:t>
          </a:r>
          <a:endParaRPr lang="en-US" sz="1800">
            <a:latin typeface="Arial Narrow" pitchFamily="34" charset="0"/>
          </a:endParaRPr>
        </a:p>
      </xdr:txBody>
    </xdr:sp>
    <xdr:clientData fPrintsWithSheet="0"/>
  </xdr:twoCellAnchor>
  <xdr:twoCellAnchor>
    <xdr:from>
      <xdr:col>19</xdr:col>
      <xdr:colOff>85722</xdr:colOff>
      <xdr:row>1</xdr:row>
      <xdr:rowOff>123824</xdr:rowOff>
    </xdr:from>
    <xdr:to>
      <xdr:col>23</xdr:col>
      <xdr:colOff>1147122</xdr:colOff>
      <xdr:row>2</xdr:row>
      <xdr:rowOff>149324</xdr:rowOff>
    </xdr:to>
    <xdr:sp macro="" textlink="">
      <xdr:nvSpPr>
        <xdr:cNvPr id="9" name="Rounded Rectangle 8">
          <a:hlinkClick xmlns:r="http://schemas.openxmlformats.org/officeDocument/2006/relationships" r:id="rId3"/>
        </xdr:cNvPr>
        <xdr:cNvSpPr/>
      </xdr:nvSpPr>
      <xdr:spPr>
        <a:xfrm>
          <a:off x="4657722" y="314324"/>
          <a:ext cx="2052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id-ID" sz="1800">
              <a:latin typeface="Arial Narrow" pitchFamily="34" charset="0"/>
            </a:rPr>
            <a:t>ANALISIS J.E.</a:t>
          </a:r>
          <a:r>
            <a:rPr lang="id-ID" sz="1800" baseline="0">
              <a:latin typeface="Arial Narrow" pitchFamily="34" charset="0"/>
            </a:rPr>
            <a:t> SMT 2</a:t>
          </a:r>
          <a:endParaRPr lang="en-US" sz="1800">
            <a:latin typeface="Arial Narrow" pitchFamily="34" charset="0"/>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xdr:col>
      <xdr:colOff>771527</xdr:colOff>
      <xdr:row>0</xdr:row>
      <xdr:rowOff>85725</xdr:rowOff>
    </xdr:from>
    <xdr:to>
      <xdr:col>5</xdr:col>
      <xdr:colOff>1619027</xdr:colOff>
      <xdr:row>1</xdr:row>
      <xdr:rowOff>80550</xdr:rowOff>
    </xdr:to>
    <xdr:sp macro="" textlink="">
      <xdr:nvSpPr>
        <xdr:cNvPr id="2" name="Rounded Rectangle 1">
          <a:hlinkClick xmlns:r="http://schemas.openxmlformats.org/officeDocument/2006/relationships" r:id="rId1"/>
        </xdr:cNvPr>
        <xdr:cNvSpPr/>
      </xdr:nvSpPr>
      <xdr:spPr>
        <a:xfrm>
          <a:off x="4924427" y="85725"/>
          <a:ext cx="1800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id-ID" sz="1800">
              <a:latin typeface="Arial Narrow" pitchFamily="34" charset="0"/>
            </a:rPr>
            <a:t>PENGISIAN</a:t>
          </a:r>
          <a:r>
            <a:rPr lang="id-ID" sz="1800" baseline="0">
              <a:latin typeface="Arial Narrow" pitchFamily="34" charset="0"/>
            </a:rPr>
            <a:t> DATA</a:t>
          </a:r>
          <a:endParaRPr lang="en-US" sz="1800">
            <a:latin typeface="Arial Narrow" pitchFamily="34" charset="0"/>
          </a:endParaRPr>
        </a:p>
      </xdr:txBody>
    </xdr:sp>
    <xdr:clientData fPrintsWithSheet="0"/>
  </xdr:twoCellAnchor>
  <xdr:twoCellAnchor>
    <xdr:from>
      <xdr:col>4</xdr:col>
      <xdr:colOff>771526</xdr:colOff>
      <xdr:row>1</xdr:row>
      <xdr:rowOff>133351</xdr:rowOff>
    </xdr:from>
    <xdr:to>
      <xdr:col>5</xdr:col>
      <xdr:colOff>2123026</xdr:colOff>
      <xdr:row>3</xdr:row>
      <xdr:rowOff>61501</xdr:rowOff>
    </xdr:to>
    <xdr:sp macro="" textlink="">
      <xdr:nvSpPr>
        <xdr:cNvPr id="3" name="Rounded Rectangle 2">
          <a:hlinkClick xmlns:r="http://schemas.openxmlformats.org/officeDocument/2006/relationships" r:id="rId2"/>
        </xdr:cNvPr>
        <xdr:cNvSpPr/>
      </xdr:nvSpPr>
      <xdr:spPr>
        <a:xfrm>
          <a:off x="4924426" y="390526"/>
          <a:ext cx="2304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id-ID" sz="1800">
              <a:latin typeface="Arial Narrow" pitchFamily="34" charset="0"/>
            </a:rPr>
            <a:t>KALENDER </a:t>
          </a:r>
          <a:r>
            <a:rPr lang="id-ID" sz="1600">
              <a:latin typeface="Arial Narrow" pitchFamily="34" charset="0"/>
            </a:rPr>
            <a:t>PENDIDIKAN</a:t>
          </a:r>
          <a:endParaRPr lang="en-US" sz="1600">
            <a:latin typeface="Arial Narrow" pitchFamily="34" charset="0"/>
          </a:endParaRPr>
        </a:p>
      </xdr:txBody>
    </xdr:sp>
    <xdr:clientData fPrintsWithSheet="0"/>
  </xdr:twoCellAnchor>
  <xdr:twoCellAnchor>
    <xdr:from>
      <xdr:col>4</xdr:col>
      <xdr:colOff>771525</xdr:colOff>
      <xdr:row>3</xdr:row>
      <xdr:rowOff>104775</xdr:rowOff>
    </xdr:from>
    <xdr:to>
      <xdr:col>5</xdr:col>
      <xdr:colOff>1871025</xdr:colOff>
      <xdr:row>5</xdr:row>
      <xdr:rowOff>32925</xdr:rowOff>
    </xdr:to>
    <xdr:sp macro="" textlink="">
      <xdr:nvSpPr>
        <xdr:cNvPr id="4" name="Rounded Rectangle 3">
          <a:hlinkClick xmlns:r="http://schemas.openxmlformats.org/officeDocument/2006/relationships" r:id="rId3"/>
        </xdr:cNvPr>
        <xdr:cNvSpPr/>
      </xdr:nvSpPr>
      <xdr:spPr>
        <a:xfrm>
          <a:off x="4924425" y="685800"/>
          <a:ext cx="2052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id-ID" sz="1800">
              <a:latin typeface="Arial Narrow" pitchFamily="34" charset="0"/>
            </a:rPr>
            <a:t>ANALISIS J.E.</a:t>
          </a:r>
          <a:r>
            <a:rPr lang="id-ID" sz="1800" baseline="0">
              <a:latin typeface="Arial Narrow" pitchFamily="34" charset="0"/>
            </a:rPr>
            <a:t> SMT 2</a:t>
          </a:r>
          <a:endParaRPr lang="en-US" sz="1800">
            <a:latin typeface="Arial Narrow" pitchFamily="34" charset="0"/>
          </a:endParaRPr>
        </a:p>
      </xdr:txBody>
    </xdr:sp>
    <xdr:clientData fPrintsWithSheet="0"/>
  </xdr:twoCellAnchor>
  <xdr:twoCellAnchor>
    <xdr:from>
      <xdr:col>3</xdr:col>
      <xdr:colOff>0</xdr:colOff>
      <xdr:row>23</xdr:row>
      <xdr:rowOff>0</xdr:rowOff>
    </xdr:from>
    <xdr:to>
      <xdr:col>4</xdr:col>
      <xdr:colOff>931125</xdr:colOff>
      <xdr:row>24</xdr:row>
      <xdr:rowOff>8550</xdr:rowOff>
    </xdr:to>
    <xdr:sp macro="" textlink="">
      <xdr:nvSpPr>
        <xdr:cNvPr id="7" name="Rounded Rectangle 6"/>
        <xdr:cNvSpPr/>
      </xdr:nvSpPr>
      <xdr:spPr>
        <a:xfrm>
          <a:off x="3248025" y="3981450"/>
          <a:ext cx="1836000" cy="180000"/>
        </a:xfrm>
        <a:prstGeom prst="roundRect">
          <a:avLst>
            <a:gd name="adj" fmla="val 0"/>
          </a:avLst>
        </a:prstGeom>
        <a:solidFill>
          <a:schemeClr val="tx1">
            <a:alpha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800">
            <a:latin typeface="Arial Narrow" pitchFamily="34" charset="0"/>
          </a:endParaRPr>
        </a:p>
      </xdr:txBody>
    </xdr:sp>
    <xdr:clientData fPrintsWithSheet="0"/>
  </xdr:twoCellAnchor>
  <xdr:twoCellAnchor>
    <xdr:from>
      <xdr:col>3</xdr:col>
      <xdr:colOff>1</xdr:colOff>
      <xdr:row>25</xdr:row>
      <xdr:rowOff>9525</xdr:rowOff>
    </xdr:from>
    <xdr:to>
      <xdr:col>4</xdr:col>
      <xdr:colOff>931126</xdr:colOff>
      <xdr:row>29</xdr:row>
      <xdr:rowOff>153825</xdr:rowOff>
    </xdr:to>
    <xdr:sp macro="" textlink="">
      <xdr:nvSpPr>
        <xdr:cNvPr id="8" name="Rounded Rectangle 7"/>
        <xdr:cNvSpPr/>
      </xdr:nvSpPr>
      <xdr:spPr>
        <a:xfrm>
          <a:off x="3248026" y="4324350"/>
          <a:ext cx="1836000" cy="792000"/>
        </a:xfrm>
        <a:prstGeom prst="roundRect">
          <a:avLst>
            <a:gd name="adj" fmla="val 0"/>
          </a:avLst>
        </a:prstGeom>
        <a:solidFill>
          <a:schemeClr val="tx1">
            <a:alpha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800">
            <a:latin typeface="Arial Narrow" pitchFamily="34" charset="0"/>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4</xdr:col>
      <xdr:colOff>771527</xdr:colOff>
      <xdr:row>0</xdr:row>
      <xdr:rowOff>85725</xdr:rowOff>
    </xdr:from>
    <xdr:to>
      <xdr:col>5</xdr:col>
      <xdr:colOff>1619027</xdr:colOff>
      <xdr:row>1</xdr:row>
      <xdr:rowOff>80550</xdr:rowOff>
    </xdr:to>
    <xdr:sp macro="" textlink="">
      <xdr:nvSpPr>
        <xdr:cNvPr id="2" name="Rounded Rectangle 1">
          <a:hlinkClick xmlns:r="http://schemas.openxmlformats.org/officeDocument/2006/relationships" r:id="rId1"/>
        </xdr:cNvPr>
        <xdr:cNvSpPr/>
      </xdr:nvSpPr>
      <xdr:spPr>
        <a:xfrm>
          <a:off x="4924427" y="85725"/>
          <a:ext cx="1800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id-ID" sz="1800">
              <a:latin typeface="Arial Narrow" pitchFamily="34" charset="0"/>
            </a:rPr>
            <a:t>PENGISIAN</a:t>
          </a:r>
          <a:r>
            <a:rPr lang="id-ID" sz="1800" baseline="0">
              <a:latin typeface="Arial Narrow" pitchFamily="34" charset="0"/>
            </a:rPr>
            <a:t> DATA</a:t>
          </a:r>
          <a:endParaRPr lang="en-US" sz="1800">
            <a:latin typeface="Arial Narrow" pitchFamily="34" charset="0"/>
          </a:endParaRPr>
        </a:p>
      </xdr:txBody>
    </xdr:sp>
    <xdr:clientData fPrintsWithSheet="0"/>
  </xdr:twoCellAnchor>
  <xdr:twoCellAnchor>
    <xdr:from>
      <xdr:col>4</xdr:col>
      <xdr:colOff>771525</xdr:colOff>
      <xdr:row>3</xdr:row>
      <xdr:rowOff>104775</xdr:rowOff>
    </xdr:from>
    <xdr:to>
      <xdr:col>5</xdr:col>
      <xdr:colOff>1871025</xdr:colOff>
      <xdr:row>5</xdr:row>
      <xdr:rowOff>32925</xdr:rowOff>
    </xdr:to>
    <xdr:sp macro="" textlink="">
      <xdr:nvSpPr>
        <xdr:cNvPr id="4" name="Rounded Rectangle 3">
          <a:hlinkClick xmlns:r="http://schemas.openxmlformats.org/officeDocument/2006/relationships" r:id="rId2"/>
        </xdr:cNvPr>
        <xdr:cNvSpPr/>
      </xdr:nvSpPr>
      <xdr:spPr>
        <a:xfrm>
          <a:off x="4924425" y="685800"/>
          <a:ext cx="2052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id-ID" sz="1800">
              <a:latin typeface="Arial Narrow" pitchFamily="34" charset="0"/>
            </a:rPr>
            <a:t>ANALISIS J.E.</a:t>
          </a:r>
          <a:r>
            <a:rPr lang="id-ID" sz="1800" baseline="0">
              <a:latin typeface="Arial Narrow" pitchFamily="34" charset="0"/>
            </a:rPr>
            <a:t> SMT 1</a:t>
          </a:r>
          <a:endParaRPr lang="en-US" sz="1800">
            <a:latin typeface="Arial Narrow" pitchFamily="34" charset="0"/>
          </a:endParaRPr>
        </a:p>
      </xdr:txBody>
    </xdr:sp>
    <xdr:clientData fPrintsWithSheet="0"/>
  </xdr:twoCellAnchor>
  <xdr:twoCellAnchor>
    <xdr:from>
      <xdr:col>4</xdr:col>
      <xdr:colOff>771525</xdr:colOff>
      <xdr:row>1</xdr:row>
      <xdr:rowOff>133350</xdr:rowOff>
    </xdr:from>
    <xdr:to>
      <xdr:col>5</xdr:col>
      <xdr:colOff>2123025</xdr:colOff>
      <xdr:row>3</xdr:row>
      <xdr:rowOff>61500</xdr:rowOff>
    </xdr:to>
    <xdr:sp macro="" textlink="">
      <xdr:nvSpPr>
        <xdr:cNvPr id="5" name="Rounded Rectangle 4">
          <a:hlinkClick xmlns:r="http://schemas.openxmlformats.org/officeDocument/2006/relationships" r:id="rId3"/>
        </xdr:cNvPr>
        <xdr:cNvSpPr/>
      </xdr:nvSpPr>
      <xdr:spPr>
        <a:xfrm>
          <a:off x="4924425" y="390525"/>
          <a:ext cx="2304000" cy="25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id-ID" sz="1800">
              <a:latin typeface="Arial Narrow" pitchFamily="34" charset="0"/>
            </a:rPr>
            <a:t>KALENDER </a:t>
          </a:r>
          <a:r>
            <a:rPr lang="id-ID" sz="1600">
              <a:latin typeface="Arial Narrow" pitchFamily="34" charset="0"/>
            </a:rPr>
            <a:t>PENDIDIKAN</a:t>
          </a:r>
          <a:endParaRPr lang="en-US" sz="1600">
            <a:latin typeface="Arial Narrow" pitchFamily="34" charset="0"/>
          </a:endParaRPr>
        </a:p>
      </xdr:txBody>
    </xdr:sp>
    <xdr:clientData fPrintsWithSheet="0"/>
  </xdr:twoCellAnchor>
  <xdr:twoCellAnchor>
    <xdr:from>
      <xdr:col>3</xdr:col>
      <xdr:colOff>9525</xdr:colOff>
      <xdr:row>23</xdr:row>
      <xdr:rowOff>19048</xdr:rowOff>
    </xdr:from>
    <xdr:to>
      <xdr:col>4</xdr:col>
      <xdr:colOff>940650</xdr:colOff>
      <xdr:row>31</xdr:row>
      <xdr:rowOff>10123</xdr:rowOff>
    </xdr:to>
    <xdr:sp macro="" textlink="">
      <xdr:nvSpPr>
        <xdr:cNvPr id="6" name="Rounded Rectangle 5"/>
        <xdr:cNvSpPr/>
      </xdr:nvSpPr>
      <xdr:spPr>
        <a:xfrm>
          <a:off x="3257550" y="4000498"/>
          <a:ext cx="1836000" cy="1296000"/>
        </a:xfrm>
        <a:prstGeom prst="roundRect">
          <a:avLst>
            <a:gd name="adj" fmla="val 0"/>
          </a:avLst>
        </a:prstGeom>
        <a:solidFill>
          <a:schemeClr val="tx1">
            <a:alpha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800">
            <a:latin typeface="Arial Narrow" pitchFamily="34" charset="0"/>
          </a:endParaRP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rtlCol="0" anchor="ctr"/>
      <a:lstStyle>
        <a:defPPr algn="ctr">
          <a:defRPr sz="1800">
            <a:latin typeface="Arial Narrow" pitchFamily="34" charset="0"/>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47"/>
  <sheetViews>
    <sheetView showGridLines="0" showRowColHeaders="0" workbookViewId="0">
      <pane ySplit="1" topLeftCell="A2" activePane="bottomLeft" state="frozen"/>
      <selection pane="bottomLeft"/>
    </sheetView>
  </sheetViews>
  <sheetFormatPr defaultColWidth="9.140625" defaultRowHeight="12.75" customHeight="1" zeroHeight="1" x14ac:dyDescent="0.2"/>
  <cols>
    <col min="1" max="1" width="5.7109375" style="11" customWidth="1"/>
    <col min="2" max="2" width="3.5703125" style="11" customWidth="1"/>
    <col min="3" max="3" width="59.140625" style="31" customWidth="1"/>
    <col min="4" max="4" width="1" style="11" customWidth="1"/>
    <col min="5" max="5" width="62.42578125" style="32" customWidth="1"/>
    <col min="6" max="6" width="3.5703125" style="11" customWidth="1"/>
    <col min="7" max="7" width="5.7109375" style="11" customWidth="1"/>
    <col min="8" max="8" width="9.140625" style="11" customWidth="1"/>
    <col min="9" max="9" width="10.85546875" style="11" bestFit="1" customWidth="1"/>
    <col min="10" max="10" width="11.42578125" style="11" bestFit="1" customWidth="1"/>
    <col min="11" max="16384" width="9.140625" style="11"/>
  </cols>
  <sheetData>
    <row r="1" spans="1:10" ht="30" customHeight="1" thickTop="1" thickBot="1" x14ac:dyDescent="0.25">
      <c r="A1" s="6"/>
      <c r="B1" s="7"/>
      <c r="C1" s="8"/>
      <c r="D1" s="7"/>
      <c r="E1" s="9"/>
      <c r="F1" s="7"/>
      <c r="G1" s="10"/>
    </row>
    <row r="2" spans="1:10" ht="18.75" customHeight="1" thickTop="1" thickBot="1" x14ac:dyDescent="0.25">
      <c r="A2" s="12"/>
      <c r="B2" s="13"/>
      <c r="C2" s="14"/>
      <c r="D2" s="15"/>
      <c r="E2" s="16"/>
      <c r="F2" s="17"/>
      <c r="G2" s="18"/>
      <c r="I2" s="11">
        <v>1</v>
      </c>
      <c r="J2" s="11">
        <v>30</v>
      </c>
    </row>
    <row r="3" spans="1:10" ht="24.75" thickTop="1" thickBot="1" x14ac:dyDescent="0.4">
      <c r="A3" s="12"/>
      <c r="B3" s="19"/>
      <c r="C3" s="36" t="s">
        <v>8</v>
      </c>
      <c r="D3" s="37"/>
      <c r="E3" s="86" t="s">
        <v>116</v>
      </c>
      <c r="F3" s="20"/>
      <c r="G3" s="18"/>
      <c r="I3" s="11">
        <v>7</v>
      </c>
      <c r="J3" s="11">
        <v>6</v>
      </c>
    </row>
    <row r="4" spans="1:10" ht="7.5" customHeight="1" thickTop="1" thickBot="1" x14ac:dyDescent="0.4">
      <c r="A4" s="12"/>
      <c r="B4" s="19"/>
      <c r="C4" s="38"/>
      <c r="D4" s="37"/>
      <c r="E4" s="39"/>
      <c r="F4" s="20"/>
      <c r="G4" s="18"/>
    </row>
    <row r="5" spans="1:10" ht="24.75" thickTop="1" thickBot="1" x14ac:dyDescent="0.4">
      <c r="A5" s="12"/>
      <c r="B5" s="19"/>
      <c r="C5" s="36" t="s">
        <v>100</v>
      </c>
      <c r="D5" s="37"/>
      <c r="E5" s="86" t="s">
        <v>117</v>
      </c>
      <c r="F5" s="20"/>
      <c r="G5" s="18"/>
      <c r="I5" s="11" t="str">
        <f>LEFT(E5,4)</f>
        <v>PAUH</v>
      </c>
      <c r="J5" s="11" t="str">
        <f>RIGHT(E5,4)</f>
        <v>PAUH</v>
      </c>
    </row>
    <row r="6" spans="1:10" ht="7.5" customHeight="1" thickTop="1" thickBot="1" x14ac:dyDescent="0.4">
      <c r="A6" s="12"/>
      <c r="B6" s="19"/>
      <c r="C6" s="38"/>
      <c r="D6" s="37"/>
      <c r="E6" s="39"/>
      <c r="F6" s="20"/>
      <c r="G6" s="18"/>
    </row>
    <row r="7" spans="1:10" ht="24.75" thickTop="1" thickBot="1" x14ac:dyDescent="0.4">
      <c r="A7" s="12"/>
      <c r="B7" s="19"/>
      <c r="C7" s="36" t="s">
        <v>9</v>
      </c>
      <c r="D7" s="37"/>
      <c r="E7" s="87" t="s">
        <v>118</v>
      </c>
      <c r="F7" s="20"/>
      <c r="G7" s="18"/>
      <c r="I7" s="11" t="str">
        <f>LEFT(E7,4)</f>
        <v>2019</v>
      </c>
      <c r="J7" s="11" t="str">
        <f>RIGHT(E7,4)</f>
        <v>2020</v>
      </c>
    </row>
    <row r="8" spans="1:10" ht="7.5" customHeight="1" thickTop="1" thickBot="1" x14ac:dyDescent="0.4">
      <c r="A8" s="12"/>
      <c r="B8" s="19"/>
      <c r="C8" s="38"/>
      <c r="D8" s="37"/>
      <c r="E8" s="39"/>
      <c r="F8" s="20"/>
      <c r="G8" s="18"/>
    </row>
    <row r="9" spans="1:10" ht="24.75" thickTop="1" thickBot="1" x14ac:dyDescent="0.4">
      <c r="A9" s="12"/>
      <c r="B9" s="19"/>
      <c r="C9" s="36" t="s">
        <v>85</v>
      </c>
      <c r="D9" s="37"/>
      <c r="E9" s="86" t="s">
        <v>119</v>
      </c>
      <c r="F9" s="20"/>
      <c r="G9" s="18"/>
      <c r="I9" s="11">
        <v>7</v>
      </c>
      <c r="J9" s="11">
        <v>6</v>
      </c>
    </row>
    <row r="10" spans="1:10" ht="7.5" customHeight="1" thickTop="1" thickBot="1" x14ac:dyDescent="0.4">
      <c r="A10" s="12"/>
      <c r="B10" s="19"/>
      <c r="C10" s="38"/>
      <c r="D10" s="37"/>
      <c r="E10" s="39"/>
      <c r="F10" s="20"/>
      <c r="G10" s="18"/>
    </row>
    <row r="11" spans="1:10" ht="24.75" thickTop="1" thickBot="1" x14ac:dyDescent="0.4">
      <c r="A11" s="12"/>
      <c r="B11" s="19"/>
      <c r="C11" s="36" t="s">
        <v>78</v>
      </c>
      <c r="D11" s="37"/>
      <c r="E11" s="86" t="s">
        <v>114</v>
      </c>
      <c r="F11" s="20"/>
      <c r="G11" s="18"/>
      <c r="I11" s="11" t="str">
        <f>LEFT(E11,4)</f>
        <v>IPA</v>
      </c>
      <c r="J11" s="11" t="str">
        <f>RIGHT(E11,4)</f>
        <v>IPA</v>
      </c>
    </row>
    <row r="12" spans="1:10" ht="7.5" customHeight="1" thickTop="1" thickBot="1" x14ac:dyDescent="0.4">
      <c r="A12" s="12"/>
      <c r="B12" s="19"/>
      <c r="C12" s="38"/>
      <c r="D12" s="37"/>
      <c r="E12" s="39"/>
      <c r="F12" s="20"/>
      <c r="G12" s="18"/>
    </row>
    <row r="13" spans="1:10" ht="24.75" thickTop="1" thickBot="1" x14ac:dyDescent="0.4">
      <c r="A13" s="12"/>
      <c r="B13" s="19"/>
      <c r="C13" s="36" t="s">
        <v>86</v>
      </c>
      <c r="D13" s="37"/>
      <c r="E13" s="86">
        <v>2</v>
      </c>
      <c r="F13" s="20"/>
      <c r="G13" s="18"/>
      <c r="I13" s="11" t="str">
        <f>LEFT(E13,4)</f>
        <v>2</v>
      </c>
      <c r="J13" s="11" t="str">
        <f>RIGHT(E13,4)</f>
        <v>2</v>
      </c>
    </row>
    <row r="14" spans="1:10" ht="7.5" customHeight="1" thickTop="1" thickBot="1" x14ac:dyDescent="0.4">
      <c r="A14" s="12"/>
      <c r="B14" s="19"/>
      <c r="C14" s="38"/>
      <c r="D14" s="37"/>
      <c r="E14" s="39"/>
      <c r="F14" s="20"/>
      <c r="G14" s="18"/>
    </row>
    <row r="15" spans="1:10" ht="24.75" thickTop="1" thickBot="1" x14ac:dyDescent="0.4">
      <c r="A15" s="12"/>
      <c r="B15" s="19"/>
      <c r="C15" s="36" t="s">
        <v>87</v>
      </c>
      <c r="D15" s="37"/>
      <c r="E15" s="86" t="s">
        <v>114</v>
      </c>
      <c r="F15" s="20"/>
      <c r="G15" s="18"/>
      <c r="I15" s="11" t="str">
        <f>LEFT(E15,4)</f>
        <v>IPA</v>
      </c>
      <c r="J15" s="11" t="str">
        <f>RIGHT(E15,4)</f>
        <v>IPA</v>
      </c>
    </row>
    <row r="16" spans="1:10" ht="7.5" customHeight="1" thickTop="1" thickBot="1" x14ac:dyDescent="0.4">
      <c r="A16" s="12"/>
      <c r="B16" s="19"/>
      <c r="C16" s="38"/>
      <c r="D16" s="37"/>
      <c r="E16" s="39"/>
      <c r="F16" s="20"/>
      <c r="G16" s="18"/>
    </row>
    <row r="17" spans="1:10" ht="24.75" thickTop="1" thickBot="1" x14ac:dyDescent="0.4">
      <c r="A17" s="12"/>
      <c r="B17" s="19"/>
      <c r="C17" s="36" t="s">
        <v>88</v>
      </c>
      <c r="D17" s="37"/>
      <c r="E17" s="192" t="s">
        <v>120</v>
      </c>
      <c r="F17" s="20"/>
      <c r="G17" s="18"/>
      <c r="I17" s="11" t="str">
        <f>LEFT(E17,4)</f>
        <v>1971</v>
      </c>
      <c r="J17" s="11" t="str">
        <f>RIGHT(E17,4)</f>
        <v>1011</v>
      </c>
    </row>
    <row r="18" spans="1:10" ht="7.5" customHeight="1" thickTop="1" thickBot="1" x14ac:dyDescent="0.4">
      <c r="A18" s="12"/>
      <c r="B18" s="19"/>
      <c r="C18" s="38"/>
      <c r="D18" s="37"/>
      <c r="E18" s="39"/>
      <c r="F18" s="20"/>
      <c r="G18" s="18"/>
    </row>
    <row r="19" spans="1:10" ht="24.75" thickTop="1" thickBot="1" x14ac:dyDescent="0.4">
      <c r="A19" s="12"/>
      <c r="B19" s="19"/>
      <c r="C19" s="36" t="s">
        <v>89</v>
      </c>
      <c r="D19" s="37"/>
      <c r="E19" s="86" t="s">
        <v>121</v>
      </c>
      <c r="F19" s="20"/>
      <c r="G19" s="18"/>
      <c r="I19" s="11" t="str">
        <f>LEFT(E19,4)</f>
        <v>SABL</v>
      </c>
      <c r="J19" s="11" t="str">
        <f>RIGHT(E19,4)</f>
        <v>S.Pd</v>
      </c>
    </row>
    <row r="20" spans="1:10" ht="7.5" customHeight="1" thickTop="1" thickBot="1" x14ac:dyDescent="0.4">
      <c r="A20" s="12"/>
      <c r="B20" s="19"/>
      <c r="C20" s="38"/>
      <c r="D20" s="37"/>
      <c r="E20" s="39"/>
      <c r="F20" s="20"/>
      <c r="G20" s="18"/>
    </row>
    <row r="21" spans="1:10" ht="24.75" thickTop="1" thickBot="1" x14ac:dyDescent="0.4">
      <c r="A21" s="12"/>
      <c r="B21" s="19"/>
      <c r="C21" s="36" t="s">
        <v>88</v>
      </c>
      <c r="D21" s="37"/>
      <c r="E21" s="192" t="s">
        <v>122</v>
      </c>
      <c r="F21" s="20"/>
      <c r="G21" s="18"/>
      <c r="I21" s="11" t="str">
        <f>LEFT(E21,4)</f>
        <v>1974</v>
      </c>
      <c r="J21" s="11" t="str">
        <f>RIGHT(E21,4)</f>
        <v>1004</v>
      </c>
    </row>
    <row r="22" spans="1:10" ht="7.5" customHeight="1" thickTop="1" thickBot="1" x14ac:dyDescent="0.4">
      <c r="A22" s="12"/>
      <c r="B22" s="19"/>
      <c r="C22" s="38"/>
      <c r="D22" s="37"/>
      <c r="E22" s="39"/>
      <c r="F22" s="20"/>
      <c r="G22" s="18"/>
    </row>
    <row r="23" spans="1:10" ht="24.75" thickTop="1" thickBot="1" x14ac:dyDescent="0.4">
      <c r="A23" s="12"/>
      <c r="B23" s="19"/>
      <c r="C23" s="36" t="str">
        <f>"Tgl 1 Juli "&amp;LEFT(E7,4)&amp;" jatuh pada hari"</f>
        <v>Tgl 1 Juli 2019 jatuh pada hari</v>
      </c>
      <c r="D23" s="37"/>
      <c r="E23" s="88" t="s">
        <v>10</v>
      </c>
      <c r="F23" s="20"/>
      <c r="G23" s="18"/>
      <c r="I23" s="41">
        <f>DATE(I7,I3,I2)</f>
        <v>43647</v>
      </c>
      <c r="J23" s="41">
        <f>DATE(J7,J3,J2)</f>
        <v>44012</v>
      </c>
    </row>
    <row r="24" spans="1:10" ht="7.5" customHeight="1" thickTop="1" thickBot="1" x14ac:dyDescent="0.4">
      <c r="A24" s="12"/>
      <c r="B24" s="19"/>
      <c r="C24" s="38"/>
      <c r="D24" s="37"/>
      <c r="E24" s="39"/>
      <c r="F24" s="20"/>
      <c r="G24" s="18"/>
    </row>
    <row r="25" spans="1:10" ht="24.75" thickTop="1" thickBot="1" x14ac:dyDescent="0.4">
      <c r="A25" s="12"/>
      <c r="B25" s="19"/>
      <c r="C25" s="182" t="str">
        <f>"Tgl Pertama Masuk Sekolah TP "&amp;E7</f>
        <v>Tgl Pertama Masuk Sekolah TP 2019/2020</v>
      </c>
      <c r="D25" s="37"/>
      <c r="E25" s="85">
        <v>43660</v>
      </c>
      <c r="F25" s="20"/>
      <c r="G25" s="18"/>
      <c r="I25" s="41" t="e">
        <f>DATE(I23,I7,I6)</f>
        <v>#NUM!</v>
      </c>
      <c r="J25" s="41" t="e">
        <f>DATE(J23,J7,J6)</f>
        <v>#NUM!</v>
      </c>
    </row>
    <row r="26" spans="1:10" ht="7.5" customHeight="1" thickTop="1" thickBot="1" x14ac:dyDescent="0.4">
      <c r="A26" s="12"/>
      <c r="B26" s="19"/>
      <c r="C26" s="38"/>
      <c r="D26" s="37"/>
      <c r="E26" s="39"/>
      <c r="F26" s="20"/>
      <c r="G26" s="18"/>
    </row>
    <row r="27" spans="1:10" ht="24.75" thickTop="1" thickBot="1" x14ac:dyDescent="0.4">
      <c r="A27" s="12"/>
      <c r="B27" s="19"/>
      <c r="C27" s="183" t="str">
        <f>"Kegiatan Awal Masuk Sekolah TP "&amp;E7</f>
        <v>Kegiatan Awal Masuk Sekolah TP 2019/2020</v>
      </c>
      <c r="D27" s="37"/>
      <c r="E27" s="39"/>
      <c r="F27" s="20"/>
      <c r="G27" s="18"/>
      <c r="I27" s="41"/>
      <c r="J27" s="41">
        <f>DATE(J7,7,31)</f>
        <v>44043</v>
      </c>
    </row>
    <row r="28" spans="1:10" ht="7.5" customHeight="1" thickTop="1" thickBot="1" x14ac:dyDescent="0.4">
      <c r="A28" s="12"/>
      <c r="B28" s="19"/>
      <c r="C28" s="38"/>
      <c r="D28" s="37"/>
      <c r="E28" s="39"/>
      <c r="F28" s="20"/>
      <c r="G28" s="18"/>
    </row>
    <row r="29" spans="1:10" ht="24.75" thickTop="1" thickBot="1" x14ac:dyDescent="0.4">
      <c r="A29" s="12"/>
      <c r="B29" s="19"/>
      <c r="C29" s="40" t="s">
        <v>18</v>
      </c>
      <c r="D29" s="37"/>
      <c r="E29" s="85">
        <v>41834</v>
      </c>
      <c r="F29" s="20"/>
      <c r="G29" s="18"/>
    </row>
    <row r="30" spans="1:10" ht="7.5" customHeight="1" thickTop="1" thickBot="1" x14ac:dyDescent="0.4">
      <c r="A30" s="12"/>
      <c r="B30" s="19"/>
      <c r="C30" s="38"/>
      <c r="D30" s="37"/>
      <c r="E30" s="39"/>
      <c r="F30" s="20"/>
      <c r="G30" s="18"/>
    </row>
    <row r="31" spans="1:10" ht="24.75" thickTop="1" thickBot="1" x14ac:dyDescent="0.4">
      <c r="A31" s="12"/>
      <c r="B31" s="19"/>
      <c r="C31" s="40" t="s">
        <v>19</v>
      </c>
      <c r="D31" s="37"/>
      <c r="E31" s="85">
        <v>41839</v>
      </c>
      <c r="F31" s="20"/>
      <c r="G31" s="18"/>
      <c r="I31" s="42"/>
    </row>
    <row r="32" spans="1:10" ht="7.5" customHeight="1" thickTop="1" thickBot="1" x14ac:dyDescent="0.4">
      <c r="A32" s="12"/>
      <c r="B32" s="19"/>
      <c r="C32" s="38"/>
      <c r="D32" s="37"/>
      <c r="E32" s="39"/>
      <c r="F32" s="20"/>
      <c r="G32" s="18"/>
    </row>
    <row r="33" spans="1:10" ht="24.75" thickTop="1" thickBot="1" x14ac:dyDescent="0.4">
      <c r="A33" s="12"/>
      <c r="B33" s="19"/>
      <c r="C33" s="36" t="str">
        <f>"Ujian Nasional TP "&amp;E7</f>
        <v>Ujian Nasional TP 2019/2020</v>
      </c>
      <c r="D33" s="37"/>
      <c r="E33" s="39"/>
      <c r="F33" s="20"/>
      <c r="G33" s="18"/>
      <c r="I33" s="42"/>
    </row>
    <row r="34" spans="1:10" ht="7.5" customHeight="1" thickTop="1" thickBot="1" x14ac:dyDescent="0.4">
      <c r="A34" s="12"/>
      <c r="B34" s="19"/>
      <c r="C34" s="38"/>
      <c r="D34" s="37"/>
      <c r="E34" s="39"/>
      <c r="F34" s="20"/>
      <c r="G34" s="18"/>
    </row>
    <row r="35" spans="1:10" ht="24.75" thickTop="1" thickBot="1" x14ac:dyDescent="0.4">
      <c r="A35" s="12"/>
      <c r="B35" s="19"/>
      <c r="C35" s="40" t="s">
        <v>18</v>
      </c>
      <c r="D35" s="37"/>
      <c r="E35" s="85">
        <v>42121</v>
      </c>
      <c r="F35" s="20"/>
      <c r="G35" s="18"/>
      <c r="J35" s="42"/>
    </row>
    <row r="36" spans="1:10" ht="7.5" customHeight="1" thickTop="1" thickBot="1" x14ac:dyDescent="0.4">
      <c r="A36" s="12"/>
      <c r="B36" s="19"/>
      <c r="C36" s="38"/>
      <c r="D36" s="37"/>
      <c r="E36" s="39"/>
      <c r="F36" s="20"/>
      <c r="G36" s="18"/>
    </row>
    <row r="37" spans="1:10" ht="24.75" thickTop="1" thickBot="1" x14ac:dyDescent="0.4">
      <c r="A37" s="12"/>
      <c r="B37" s="19"/>
      <c r="C37" s="40" t="s">
        <v>19</v>
      </c>
      <c r="D37" s="37"/>
      <c r="E37" s="85">
        <v>42124</v>
      </c>
      <c r="F37" s="20"/>
      <c r="G37" s="18"/>
    </row>
    <row r="38" spans="1:10" ht="7.5" customHeight="1" thickTop="1" thickBot="1" x14ac:dyDescent="0.4">
      <c r="A38" s="12"/>
      <c r="B38" s="19"/>
      <c r="C38" s="38"/>
      <c r="D38" s="37"/>
      <c r="E38" s="39"/>
      <c r="F38" s="20"/>
      <c r="G38" s="18"/>
    </row>
    <row r="39" spans="1:10" ht="24.75" thickTop="1" thickBot="1" x14ac:dyDescent="0.4">
      <c r="A39" s="12"/>
      <c r="B39" s="19"/>
      <c r="C39" s="36" t="str">
        <f>"Ujian Sekolah TP "&amp;E7</f>
        <v>Ujian Sekolah TP 2019/2020</v>
      </c>
      <c r="D39" s="37"/>
      <c r="E39" s="39"/>
      <c r="F39" s="20"/>
      <c r="G39" s="18"/>
    </row>
    <row r="40" spans="1:10" ht="7.5" customHeight="1" thickTop="1" thickBot="1" x14ac:dyDescent="0.4">
      <c r="A40" s="12"/>
      <c r="B40" s="19"/>
      <c r="C40" s="38"/>
      <c r="D40" s="37"/>
      <c r="E40" s="39"/>
      <c r="F40" s="20"/>
      <c r="G40" s="18"/>
    </row>
    <row r="41" spans="1:10" ht="24.75" thickTop="1" thickBot="1" x14ac:dyDescent="0.4">
      <c r="A41" s="12"/>
      <c r="B41" s="19"/>
      <c r="C41" s="40" t="s">
        <v>18</v>
      </c>
      <c r="D41" s="37"/>
      <c r="E41" s="85">
        <v>42114</v>
      </c>
      <c r="F41" s="20"/>
      <c r="G41" s="18"/>
    </row>
    <row r="42" spans="1:10" ht="7.5" customHeight="1" thickTop="1" thickBot="1" x14ac:dyDescent="0.4">
      <c r="A42" s="12"/>
      <c r="B42" s="19"/>
      <c r="C42" s="38"/>
      <c r="D42" s="37"/>
      <c r="E42" s="39"/>
      <c r="F42" s="20"/>
      <c r="G42" s="18"/>
    </row>
    <row r="43" spans="1:10" ht="24.75" thickTop="1" thickBot="1" x14ac:dyDescent="0.4">
      <c r="A43" s="12"/>
      <c r="B43" s="19"/>
      <c r="C43" s="40" t="s">
        <v>19</v>
      </c>
      <c r="D43" s="37"/>
      <c r="E43" s="85">
        <v>42119</v>
      </c>
      <c r="F43" s="20"/>
      <c r="G43" s="18"/>
    </row>
    <row r="44" spans="1:10" ht="7.5" customHeight="1" thickTop="1" thickBot="1" x14ac:dyDescent="0.4">
      <c r="A44" s="12"/>
      <c r="B44" s="19"/>
      <c r="C44" s="38"/>
      <c r="D44" s="37"/>
      <c r="E44" s="39"/>
      <c r="F44" s="20"/>
      <c r="G44" s="18"/>
    </row>
    <row r="45" spans="1:10" ht="24.75" thickTop="1" thickBot="1" x14ac:dyDescent="0.4">
      <c r="A45" s="12"/>
      <c r="B45" s="19"/>
      <c r="C45" s="182" t="str">
        <f>"Ulangan Tengah Semester 1 TP "&amp;E7</f>
        <v>Ulangan Tengah Semester 1 TP 2019/2020</v>
      </c>
      <c r="D45" s="37"/>
      <c r="E45" s="39"/>
      <c r="F45" s="20"/>
      <c r="G45" s="18"/>
    </row>
    <row r="46" spans="1:10" ht="7.5" customHeight="1" thickTop="1" thickBot="1" x14ac:dyDescent="0.4">
      <c r="A46" s="12"/>
      <c r="B46" s="19"/>
      <c r="C46" s="38"/>
      <c r="D46" s="37"/>
      <c r="E46" s="39"/>
      <c r="F46" s="20"/>
      <c r="G46" s="18"/>
    </row>
    <row r="47" spans="1:10" ht="24.75" thickTop="1" thickBot="1" x14ac:dyDescent="0.4">
      <c r="A47" s="12"/>
      <c r="B47" s="19"/>
      <c r="C47" s="40" t="s">
        <v>18</v>
      </c>
      <c r="D47" s="37"/>
      <c r="E47" s="85">
        <v>41918</v>
      </c>
      <c r="F47" s="20"/>
      <c r="G47" s="18"/>
    </row>
    <row r="48" spans="1:10" ht="7.5" customHeight="1" thickTop="1" thickBot="1" x14ac:dyDescent="0.4">
      <c r="A48" s="12"/>
      <c r="B48" s="19"/>
      <c r="C48" s="38"/>
      <c r="D48" s="37"/>
      <c r="E48" s="39"/>
      <c r="F48" s="20"/>
      <c r="G48" s="18"/>
    </row>
    <row r="49" spans="1:7" ht="24.75" thickTop="1" thickBot="1" x14ac:dyDescent="0.4">
      <c r="A49" s="12"/>
      <c r="B49" s="19"/>
      <c r="C49" s="40" t="s">
        <v>19</v>
      </c>
      <c r="D49" s="37"/>
      <c r="E49" s="85">
        <v>41923</v>
      </c>
      <c r="F49" s="20"/>
      <c r="G49" s="18"/>
    </row>
    <row r="50" spans="1:7" ht="7.5" customHeight="1" thickTop="1" thickBot="1" x14ac:dyDescent="0.4">
      <c r="A50" s="12"/>
      <c r="B50" s="19"/>
      <c r="C50" s="38"/>
      <c r="D50" s="37"/>
      <c r="E50" s="39"/>
      <c r="F50" s="20"/>
      <c r="G50" s="18"/>
    </row>
    <row r="51" spans="1:7" ht="24.75" thickTop="1" thickBot="1" x14ac:dyDescent="0.4">
      <c r="A51" s="12"/>
      <c r="B51" s="19"/>
      <c r="C51" s="91" t="str">
        <f>"Ulangan Akhir Semester TP "&amp;E7</f>
        <v>Ulangan Akhir Semester TP 2019/2020</v>
      </c>
      <c r="D51" s="37"/>
      <c r="E51" s="39"/>
      <c r="F51" s="20"/>
      <c r="G51" s="18"/>
    </row>
    <row r="52" spans="1:7" ht="7.5" customHeight="1" thickTop="1" thickBot="1" x14ac:dyDescent="0.4">
      <c r="A52" s="12"/>
      <c r="B52" s="19"/>
      <c r="C52" s="38"/>
      <c r="D52" s="37"/>
      <c r="E52" s="39"/>
      <c r="F52" s="20"/>
      <c r="G52" s="18"/>
    </row>
    <row r="53" spans="1:7" ht="24.75" thickTop="1" thickBot="1" x14ac:dyDescent="0.4">
      <c r="A53" s="12"/>
      <c r="B53" s="19"/>
      <c r="C53" s="40" t="s">
        <v>18</v>
      </c>
      <c r="D53" s="37"/>
      <c r="E53" s="85">
        <v>41981</v>
      </c>
      <c r="F53" s="20"/>
      <c r="G53" s="18"/>
    </row>
    <row r="54" spans="1:7" ht="7.5" customHeight="1" thickTop="1" thickBot="1" x14ac:dyDescent="0.4">
      <c r="A54" s="12"/>
      <c r="B54" s="19"/>
      <c r="C54" s="38"/>
      <c r="D54" s="37"/>
      <c r="E54" s="39"/>
      <c r="F54" s="20"/>
      <c r="G54" s="18"/>
    </row>
    <row r="55" spans="1:7" ht="24.75" thickTop="1" thickBot="1" x14ac:dyDescent="0.4">
      <c r="A55" s="12"/>
      <c r="B55" s="19"/>
      <c r="C55" s="40" t="s">
        <v>19</v>
      </c>
      <c r="D55" s="37"/>
      <c r="E55" s="85">
        <v>41986</v>
      </c>
      <c r="F55" s="20"/>
      <c r="G55" s="18"/>
    </row>
    <row r="56" spans="1:7" ht="7.5" customHeight="1" thickTop="1" thickBot="1" x14ac:dyDescent="0.4">
      <c r="A56" s="12"/>
      <c r="B56" s="19"/>
      <c r="C56" s="38"/>
      <c r="D56" s="37"/>
      <c r="E56" s="39"/>
      <c r="F56" s="20"/>
      <c r="G56" s="18"/>
    </row>
    <row r="57" spans="1:7" ht="24.75" thickTop="1" thickBot="1" x14ac:dyDescent="0.4">
      <c r="A57" s="12"/>
      <c r="B57" s="19"/>
      <c r="C57" s="182" t="str">
        <f>"Ulangan Tengah Semester 2 TP "&amp;E7</f>
        <v>Ulangan Tengah Semester 2 TP 2019/2020</v>
      </c>
      <c r="D57" s="37"/>
      <c r="E57" s="39"/>
      <c r="F57" s="20"/>
      <c r="G57" s="18"/>
    </row>
    <row r="58" spans="1:7" ht="7.5" customHeight="1" thickTop="1" thickBot="1" x14ac:dyDescent="0.4">
      <c r="A58" s="12"/>
      <c r="B58" s="19"/>
      <c r="C58" s="38"/>
      <c r="D58" s="37"/>
      <c r="E58" s="39"/>
      <c r="F58" s="20"/>
      <c r="G58" s="18"/>
    </row>
    <row r="59" spans="1:7" ht="24.75" thickTop="1" thickBot="1" x14ac:dyDescent="0.4">
      <c r="A59" s="12"/>
      <c r="B59" s="19"/>
      <c r="C59" s="40" t="s">
        <v>18</v>
      </c>
      <c r="D59" s="37"/>
      <c r="E59" s="85">
        <v>42065</v>
      </c>
      <c r="F59" s="20"/>
      <c r="G59" s="18"/>
    </row>
    <row r="60" spans="1:7" ht="7.5" customHeight="1" thickTop="1" thickBot="1" x14ac:dyDescent="0.4">
      <c r="A60" s="12"/>
      <c r="B60" s="19"/>
      <c r="C60" s="38"/>
      <c r="D60" s="37"/>
      <c r="E60" s="39"/>
      <c r="F60" s="20"/>
      <c r="G60" s="18"/>
    </row>
    <row r="61" spans="1:7" ht="24.75" thickTop="1" thickBot="1" x14ac:dyDescent="0.4">
      <c r="A61" s="12"/>
      <c r="B61" s="19"/>
      <c r="C61" s="40" t="s">
        <v>19</v>
      </c>
      <c r="D61" s="37"/>
      <c r="E61" s="85">
        <v>42070</v>
      </c>
      <c r="F61" s="20"/>
      <c r="G61" s="18"/>
    </row>
    <row r="62" spans="1:7" ht="7.5" customHeight="1" thickTop="1" thickBot="1" x14ac:dyDescent="0.4">
      <c r="A62" s="12"/>
      <c r="B62" s="19"/>
      <c r="C62" s="38"/>
      <c r="D62" s="37"/>
      <c r="E62" s="39"/>
      <c r="F62" s="20"/>
      <c r="G62" s="18"/>
    </row>
    <row r="63" spans="1:7" ht="24.75" thickTop="1" thickBot="1" x14ac:dyDescent="0.4">
      <c r="A63" s="12"/>
      <c r="B63" s="19"/>
      <c r="C63" s="91" t="str">
        <f>"Ulangan Kenaikan Kelas TP "&amp;E7</f>
        <v>Ulangan Kenaikan Kelas TP 2019/2020</v>
      </c>
      <c r="D63" s="37"/>
      <c r="E63" s="39"/>
      <c r="F63" s="20"/>
      <c r="G63" s="18"/>
    </row>
    <row r="64" spans="1:7" ht="7.5" customHeight="1" thickTop="1" thickBot="1" x14ac:dyDescent="0.4">
      <c r="A64" s="12"/>
      <c r="B64" s="19"/>
      <c r="C64" s="38"/>
      <c r="D64" s="37"/>
      <c r="E64" s="39"/>
      <c r="F64" s="20"/>
      <c r="G64" s="18"/>
    </row>
    <row r="65" spans="1:10" ht="24.75" thickTop="1" thickBot="1" x14ac:dyDescent="0.4">
      <c r="A65" s="12"/>
      <c r="B65" s="19"/>
      <c r="C65" s="40" t="s">
        <v>18</v>
      </c>
      <c r="D65" s="37"/>
      <c r="E65" s="85">
        <v>42163</v>
      </c>
      <c r="F65" s="20"/>
      <c r="G65" s="18"/>
    </row>
    <row r="66" spans="1:10" ht="7.5" customHeight="1" thickTop="1" thickBot="1" x14ac:dyDescent="0.4">
      <c r="A66" s="12"/>
      <c r="B66" s="19"/>
      <c r="C66" s="38"/>
      <c r="D66" s="37"/>
      <c r="E66" s="39"/>
      <c r="F66" s="20"/>
      <c r="G66" s="18"/>
    </row>
    <row r="67" spans="1:10" ht="24.75" thickTop="1" thickBot="1" x14ac:dyDescent="0.4">
      <c r="A67" s="12"/>
      <c r="B67" s="19"/>
      <c r="C67" s="40" t="s">
        <v>19</v>
      </c>
      <c r="D67" s="37"/>
      <c r="E67" s="85">
        <v>42168</v>
      </c>
      <c r="F67" s="20"/>
      <c r="G67" s="18"/>
    </row>
    <row r="68" spans="1:10" ht="7.5" customHeight="1" thickTop="1" thickBot="1" x14ac:dyDescent="0.4">
      <c r="A68" s="12"/>
      <c r="B68" s="19"/>
      <c r="C68" s="38"/>
      <c r="D68" s="37"/>
      <c r="E68" s="39"/>
      <c r="F68" s="20"/>
      <c r="G68" s="18"/>
    </row>
    <row r="69" spans="1:10" ht="24.75" thickTop="1" thickBot="1" x14ac:dyDescent="0.4">
      <c r="A69" s="12"/>
      <c r="B69" s="19"/>
      <c r="C69" s="91" t="str">
        <f>"Pembagian Raport Smt 1 TP "&amp;E7</f>
        <v>Pembagian Raport Smt 1 TP 2019/2020</v>
      </c>
      <c r="D69" s="37"/>
      <c r="E69" s="85">
        <v>41993</v>
      </c>
      <c r="F69" s="20"/>
      <c r="G69" s="18"/>
      <c r="I69" s="41" t="e">
        <f>DATE(I67,I65,I64)</f>
        <v>#NUM!</v>
      </c>
      <c r="J69" s="41" t="e">
        <f>DATE(J67,J65,J64)</f>
        <v>#NUM!</v>
      </c>
    </row>
    <row r="70" spans="1:10" ht="7.5" customHeight="1" thickTop="1" thickBot="1" x14ac:dyDescent="0.4">
      <c r="A70" s="12"/>
      <c r="B70" s="19"/>
      <c r="C70" s="38"/>
      <c r="D70" s="37"/>
      <c r="E70" s="39"/>
      <c r="F70" s="20"/>
      <c r="G70" s="18"/>
    </row>
    <row r="71" spans="1:10" ht="24.75" thickTop="1" thickBot="1" x14ac:dyDescent="0.4">
      <c r="A71" s="12"/>
      <c r="B71" s="19"/>
      <c r="C71" s="91" t="str">
        <f>"Pembagian Raport Smt 2 TP "&amp;E7</f>
        <v>Pembagian Raport Smt 2 TP 2019/2020</v>
      </c>
      <c r="D71" s="37"/>
      <c r="E71" s="85">
        <v>42175</v>
      </c>
      <c r="F71" s="20"/>
      <c r="G71" s="18"/>
      <c r="I71" s="41" t="e">
        <f>DATE(I69,I67,I66)</f>
        <v>#NUM!</v>
      </c>
      <c r="J71" s="41" t="e">
        <f>DATE(J69,J67,J66)</f>
        <v>#NUM!</v>
      </c>
    </row>
    <row r="72" spans="1:10" ht="7.5" customHeight="1" thickTop="1" thickBot="1" x14ac:dyDescent="0.4">
      <c r="A72" s="12"/>
      <c r="B72" s="19"/>
      <c r="C72" s="38"/>
      <c r="D72" s="37"/>
      <c r="E72" s="39"/>
      <c r="F72" s="20"/>
      <c r="G72" s="18"/>
    </row>
    <row r="73" spans="1:10" ht="24.75" thickTop="1" thickBot="1" x14ac:dyDescent="0.4">
      <c r="A73" s="12"/>
      <c r="B73" s="19"/>
      <c r="C73" s="36" t="str">
        <f>"TKD/Try Out TP "&amp;E7</f>
        <v>TKD/Try Out TP 2019/2020</v>
      </c>
      <c r="D73" s="37"/>
      <c r="E73" s="39"/>
      <c r="F73" s="20"/>
      <c r="G73" s="18"/>
    </row>
    <row r="74" spans="1:10" ht="7.5" customHeight="1" thickTop="1" thickBot="1" x14ac:dyDescent="0.4">
      <c r="A74" s="12"/>
      <c r="B74" s="19"/>
      <c r="C74" s="38"/>
      <c r="D74" s="37"/>
      <c r="E74" s="39"/>
      <c r="F74" s="20"/>
      <c r="G74" s="18"/>
    </row>
    <row r="75" spans="1:10" ht="24.75" thickTop="1" thickBot="1" x14ac:dyDescent="0.4">
      <c r="A75" s="12"/>
      <c r="B75" s="19"/>
      <c r="C75" s="40" t="s">
        <v>18</v>
      </c>
      <c r="D75" s="37"/>
      <c r="E75" s="85">
        <v>42016</v>
      </c>
      <c r="F75" s="20"/>
      <c r="G75" s="18"/>
    </row>
    <row r="76" spans="1:10" ht="7.5" customHeight="1" thickTop="1" thickBot="1" x14ac:dyDescent="0.4">
      <c r="A76" s="12"/>
      <c r="B76" s="19"/>
      <c r="C76" s="38"/>
      <c r="D76" s="37"/>
      <c r="E76" s="39"/>
      <c r="F76" s="20"/>
      <c r="G76" s="18"/>
    </row>
    <row r="77" spans="1:10" ht="24.75" thickTop="1" thickBot="1" x14ac:dyDescent="0.4">
      <c r="A77" s="12"/>
      <c r="B77" s="19"/>
      <c r="C77" s="40" t="s">
        <v>19</v>
      </c>
      <c r="D77" s="37"/>
      <c r="E77" s="85">
        <v>42019</v>
      </c>
      <c r="F77" s="20"/>
      <c r="G77" s="18"/>
    </row>
    <row r="78" spans="1:10" ht="7.5" customHeight="1" thickTop="1" thickBot="1" x14ac:dyDescent="0.4">
      <c r="A78" s="12"/>
      <c r="B78" s="19"/>
      <c r="C78" s="38"/>
      <c r="D78" s="37"/>
      <c r="E78" s="39"/>
      <c r="F78" s="20"/>
      <c r="G78" s="18"/>
    </row>
    <row r="79" spans="1:10" ht="24.75" thickTop="1" thickBot="1" x14ac:dyDescent="0.4">
      <c r="A79" s="12"/>
      <c r="B79" s="19"/>
      <c r="C79" s="91" t="str">
        <f>"Libur Akhir Semester 1 TP "&amp;E7</f>
        <v>Libur Akhir Semester 1 TP 2019/2020</v>
      </c>
      <c r="D79" s="37"/>
      <c r="E79" s="39"/>
      <c r="F79" s="20"/>
      <c r="G79" s="18"/>
    </row>
    <row r="80" spans="1:10" ht="7.5" customHeight="1" thickTop="1" thickBot="1" x14ac:dyDescent="0.4">
      <c r="A80" s="12"/>
      <c r="B80" s="19"/>
      <c r="C80" s="38"/>
      <c r="D80" s="37"/>
      <c r="E80" s="39"/>
      <c r="F80" s="20"/>
      <c r="G80" s="18"/>
    </row>
    <row r="81" spans="1:7" ht="24.75" thickTop="1" thickBot="1" x14ac:dyDescent="0.4">
      <c r="A81" s="12"/>
      <c r="B81" s="19"/>
      <c r="C81" s="40" t="s">
        <v>18</v>
      </c>
      <c r="D81" s="37"/>
      <c r="E81" s="85">
        <v>41995</v>
      </c>
      <c r="F81" s="20"/>
      <c r="G81" s="18"/>
    </row>
    <row r="82" spans="1:7" ht="7.5" customHeight="1" thickTop="1" thickBot="1" x14ac:dyDescent="0.4">
      <c r="A82" s="12"/>
      <c r="B82" s="19"/>
      <c r="C82" s="38"/>
      <c r="D82" s="37"/>
      <c r="E82" s="39"/>
      <c r="F82" s="20"/>
      <c r="G82" s="18"/>
    </row>
    <row r="83" spans="1:7" ht="24.75" thickTop="1" thickBot="1" x14ac:dyDescent="0.4">
      <c r="A83" s="12"/>
      <c r="B83" s="19"/>
      <c r="C83" s="40" t="s">
        <v>19</v>
      </c>
      <c r="D83" s="37"/>
      <c r="E83" s="85">
        <v>42007</v>
      </c>
      <c r="F83" s="20"/>
      <c r="G83" s="18"/>
    </row>
    <row r="84" spans="1:7" ht="7.5" customHeight="1" thickTop="1" thickBot="1" x14ac:dyDescent="0.4">
      <c r="A84" s="12"/>
      <c r="B84" s="19"/>
      <c r="C84" s="38"/>
      <c r="D84" s="37"/>
      <c r="E84" s="39"/>
      <c r="F84" s="20"/>
      <c r="G84" s="18"/>
    </row>
    <row r="85" spans="1:7" ht="24.75" thickTop="1" thickBot="1" x14ac:dyDescent="0.4">
      <c r="A85" s="12"/>
      <c r="B85" s="19"/>
      <c r="C85" s="91" t="str">
        <f>"Libur Akhir Semester 2 TP "&amp;E7</f>
        <v>Libur Akhir Semester 2 TP 2019/2020</v>
      </c>
      <c r="D85" s="37"/>
      <c r="E85" s="39"/>
      <c r="F85" s="20"/>
      <c r="G85" s="18"/>
    </row>
    <row r="86" spans="1:7" ht="7.5" customHeight="1" thickTop="1" thickBot="1" x14ac:dyDescent="0.4">
      <c r="A86" s="12"/>
      <c r="B86" s="19"/>
      <c r="C86" s="38"/>
      <c r="D86" s="37"/>
      <c r="E86" s="39"/>
      <c r="F86" s="20"/>
      <c r="G86" s="18"/>
    </row>
    <row r="87" spans="1:7" ht="24.75" thickTop="1" thickBot="1" x14ac:dyDescent="0.4">
      <c r="A87" s="12"/>
      <c r="B87" s="19"/>
      <c r="C87" s="40" t="s">
        <v>18</v>
      </c>
      <c r="D87" s="37"/>
      <c r="E87" s="85">
        <v>42177</v>
      </c>
      <c r="F87" s="20"/>
      <c r="G87" s="18"/>
    </row>
    <row r="88" spans="1:7" ht="7.5" customHeight="1" thickTop="1" thickBot="1" x14ac:dyDescent="0.4">
      <c r="A88" s="12"/>
      <c r="B88" s="19"/>
      <c r="C88" s="38"/>
      <c r="D88" s="37"/>
      <c r="E88" s="39"/>
      <c r="F88" s="20"/>
      <c r="G88" s="18"/>
    </row>
    <row r="89" spans="1:7" ht="24.75" thickTop="1" thickBot="1" x14ac:dyDescent="0.4">
      <c r="A89" s="12"/>
      <c r="B89" s="19"/>
      <c r="C89" s="40" t="s">
        <v>19</v>
      </c>
      <c r="D89" s="37"/>
      <c r="E89" s="85">
        <v>42197</v>
      </c>
      <c r="F89" s="20"/>
      <c r="G89" s="18"/>
    </row>
    <row r="90" spans="1:7" ht="7.5" customHeight="1" thickTop="1" thickBot="1" x14ac:dyDescent="0.4">
      <c r="A90" s="12"/>
      <c r="B90" s="19"/>
      <c r="C90" s="38"/>
      <c r="D90" s="37"/>
      <c r="E90" s="39"/>
      <c r="F90" s="20"/>
      <c r="G90" s="18"/>
    </row>
    <row r="91" spans="1:7" ht="24.75" thickTop="1" thickBot="1" x14ac:dyDescent="0.4">
      <c r="A91" s="12"/>
      <c r="B91" s="19"/>
      <c r="C91" s="36" t="s">
        <v>23</v>
      </c>
      <c r="D91" s="37"/>
      <c r="E91" s="39"/>
      <c r="F91" s="20"/>
      <c r="G91" s="18"/>
    </row>
    <row r="92" spans="1:7" ht="7.5" customHeight="1" thickTop="1" thickBot="1" x14ac:dyDescent="0.4">
      <c r="A92" s="12"/>
      <c r="B92" s="19"/>
      <c r="C92" s="38"/>
      <c r="D92" s="37"/>
      <c r="E92" s="39"/>
      <c r="F92" s="20"/>
      <c r="G92" s="18"/>
    </row>
    <row r="93" spans="1:7" ht="24.75" thickTop="1" thickBot="1" x14ac:dyDescent="0.4">
      <c r="A93" s="12"/>
      <c r="B93" s="19"/>
      <c r="C93" s="40" t="s">
        <v>18</v>
      </c>
      <c r="D93" s="37"/>
      <c r="E93" s="85"/>
      <c r="F93" s="20"/>
      <c r="G93" s="18"/>
    </row>
    <row r="94" spans="1:7" ht="7.5" customHeight="1" thickTop="1" thickBot="1" x14ac:dyDescent="0.4">
      <c r="A94" s="12"/>
      <c r="B94" s="19"/>
      <c r="C94" s="38"/>
      <c r="D94" s="37"/>
      <c r="E94" s="39"/>
      <c r="F94" s="20"/>
      <c r="G94" s="18"/>
    </row>
    <row r="95" spans="1:7" ht="24.75" thickTop="1" thickBot="1" x14ac:dyDescent="0.4">
      <c r="A95" s="12"/>
      <c r="B95" s="19"/>
      <c r="C95" s="40" t="s">
        <v>19</v>
      </c>
      <c r="D95" s="37"/>
      <c r="E95" s="85"/>
      <c r="F95" s="20"/>
      <c r="G95" s="18"/>
    </row>
    <row r="96" spans="1:7" ht="7.5" customHeight="1" thickTop="1" thickBot="1" x14ac:dyDescent="0.4">
      <c r="A96" s="12"/>
      <c r="B96" s="19"/>
      <c r="C96" s="38"/>
      <c r="D96" s="37"/>
      <c r="E96" s="39"/>
      <c r="F96" s="20"/>
      <c r="G96" s="18"/>
    </row>
    <row r="97" spans="1:7" ht="24.75" thickTop="1" thickBot="1" x14ac:dyDescent="0.4">
      <c r="A97" s="12"/>
      <c r="B97" s="19"/>
      <c r="C97" s="91" t="s">
        <v>56</v>
      </c>
      <c r="D97" s="37"/>
      <c r="E97" s="39"/>
      <c r="F97" s="20"/>
      <c r="G97" s="18"/>
    </row>
    <row r="98" spans="1:7" ht="7.5" customHeight="1" thickTop="1" thickBot="1" x14ac:dyDescent="0.4">
      <c r="A98" s="12"/>
      <c r="B98" s="19"/>
      <c r="C98" s="38"/>
      <c r="D98" s="37"/>
      <c r="E98" s="39"/>
      <c r="F98" s="20"/>
      <c r="G98" s="18"/>
    </row>
    <row r="99" spans="1:7" ht="24.75" thickTop="1" thickBot="1" x14ac:dyDescent="0.4">
      <c r="A99" s="12"/>
      <c r="B99" s="19"/>
      <c r="C99" s="40" t="s">
        <v>18</v>
      </c>
      <c r="D99" s="37"/>
      <c r="E99" s="85">
        <v>41841</v>
      </c>
      <c r="F99" s="20"/>
      <c r="G99" s="18"/>
    </row>
    <row r="100" spans="1:7" ht="7.5" customHeight="1" thickTop="1" thickBot="1" x14ac:dyDescent="0.4">
      <c r="A100" s="12"/>
      <c r="B100" s="19"/>
      <c r="C100" s="38"/>
      <c r="D100" s="37"/>
      <c r="E100" s="39"/>
      <c r="F100" s="20"/>
      <c r="G100" s="18"/>
    </row>
    <row r="101" spans="1:7" ht="24.75" thickTop="1" thickBot="1" x14ac:dyDescent="0.4">
      <c r="A101" s="12"/>
      <c r="B101" s="19"/>
      <c r="C101" s="40" t="s">
        <v>19</v>
      </c>
      <c r="D101" s="37"/>
      <c r="E101" s="85">
        <v>41856</v>
      </c>
      <c r="F101" s="20"/>
      <c r="G101" s="18"/>
    </row>
    <row r="102" spans="1:7" ht="7.5" customHeight="1" thickTop="1" thickBot="1" x14ac:dyDescent="0.4">
      <c r="A102" s="12"/>
      <c r="B102" s="19"/>
      <c r="C102" s="38"/>
      <c r="D102" s="37"/>
      <c r="E102" s="39"/>
      <c r="F102" s="20"/>
      <c r="G102" s="18"/>
    </row>
    <row r="103" spans="1:7" ht="24.75" thickTop="1" thickBot="1" x14ac:dyDescent="0.4">
      <c r="A103" s="12"/>
      <c r="B103" s="19"/>
      <c r="C103" s="36" t="s">
        <v>24</v>
      </c>
      <c r="D103" s="37"/>
      <c r="E103" s="39"/>
      <c r="F103" s="20"/>
      <c r="G103" s="18"/>
    </row>
    <row r="104" spans="1:7" ht="7.5" customHeight="1" thickTop="1" thickBot="1" x14ac:dyDescent="0.4">
      <c r="A104" s="12"/>
      <c r="B104" s="19"/>
      <c r="C104" s="38"/>
      <c r="D104" s="37"/>
      <c r="E104" s="39"/>
      <c r="F104" s="20"/>
      <c r="G104" s="18"/>
    </row>
    <row r="105" spans="1:7" ht="24.75" thickTop="1" thickBot="1" x14ac:dyDescent="0.4">
      <c r="A105" s="12"/>
      <c r="B105" s="19"/>
      <c r="C105" s="40" t="s">
        <v>47</v>
      </c>
      <c r="D105" s="37"/>
      <c r="E105" s="89">
        <f>DATE(LEFT(E7,4),8,17)</f>
        <v>43694</v>
      </c>
      <c r="F105" s="20"/>
      <c r="G105" s="18"/>
    </row>
    <row r="106" spans="1:7" ht="7.5" customHeight="1" thickTop="1" thickBot="1" x14ac:dyDescent="0.4">
      <c r="A106" s="12"/>
      <c r="B106" s="19"/>
      <c r="C106" s="38"/>
      <c r="D106" s="37"/>
      <c r="E106" s="39"/>
      <c r="F106" s="20"/>
      <c r="G106" s="18"/>
    </row>
    <row r="107" spans="1:7" ht="24.75" thickTop="1" thickBot="1" x14ac:dyDescent="0.4">
      <c r="A107" s="12"/>
      <c r="B107" s="19"/>
      <c r="C107" s="40" t="s">
        <v>48</v>
      </c>
      <c r="D107" s="37"/>
      <c r="E107" s="89">
        <f>DATE(LEFT(E7,4),12,25)</f>
        <v>43824</v>
      </c>
      <c r="F107" s="20"/>
      <c r="G107" s="18"/>
    </row>
    <row r="108" spans="1:7" ht="7.5" customHeight="1" thickTop="1" thickBot="1" x14ac:dyDescent="0.4">
      <c r="A108" s="12"/>
      <c r="B108" s="19"/>
      <c r="C108" s="38"/>
      <c r="D108" s="37"/>
      <c r="E108" s="39"/>
      <c r="F108" s="20"/>
      <c r="G108" s="18"/>
    </row>
    <row r="109" spans="1:7" ht="24.75" thickTop="1" thickBot="1" x14ac:dyDescent="0.4">
      <c r="A109" s="12"/>
      <c r="B109" s="19"/>
      <c r="C109" s="40" t="s">
        <v>44</v>
      </c>
      <c r="D109" s="37"/>
      <c r="E109" s="89">
        <f>DATE(RIGHT(E7,4),1,1)</f>
        <v>43831</v>
      </c>
      <c r="F109" s="20"/>
      <c r="G109" s="18"/>
    </row>
    <row r="110" spans="1:7" ht="7.5" customHeight="1" thickTop="1" thickBot="1" x14ac:dyDescent="0.4">
      <c r="A110" s="12"/>
      <c r="B110" s="19"/>
      <c r="C110" s="38"/>
      <c r="D110" s="37"/>
      <c r="E110" s="39"/>
      <c r="F110" s="20"/>
      <c r="G110" s="18"/>
    </row>
    <row r="111" spans="1:7" ht="24.75" thickTop="1" thickBot="1" x14ac:dyDescent="0.4">
      <c r="A111" s="12"/>
      <c r="B111" s="19"/>
      <c r="C111" s="40" t="s">
        <v>45</v>
      </c>
      <c r="D111" s="37"/>
      <c r="E111" s="85">
        <v>42097</v>
      </c>
      <c r="F111" s="20"/>
      <c r="G111" s="18"/>
    </row>
    <row r="112" spans="1:7" ht="7.5" customHeight="1" thickTop="1" thickBot="1" x14ac:dyDescent="0.4">
      <c r="A112" s="12"/>
      <c r="B112" s="19"/>
      <c r="C112" s="38"/>
      <c r="D112" s="37"/>
      <c r="E112" s="39"/>
      <c r="F112" s="20"/>
      <c r="G112" s="18"/>
    </row>
    <row r="113" spans="1:7" ht="24.75" thickTop="1" thickBot="1" x14ac:dyDescent="0.4">
      <c r="A113" s="12"/>
      <c r="B113" s="19"/>
      <c r="C113" s="40" t="s">
        <v>46</v>
      </c>
      <c r="D113" s="37"/>
      <c r="E113" s="85">
        <v>42138</v>
      </c>
      <c r="F113" s="20"/>
      <c r="G113" s="18"/>
    </row>
    <row r="114" spans="1:7" ht="7.5" customHeight="1" thickTop="1" thickBot="1" x14ac:dyDescent="0.4">
      <c r="A114" s="12"/>
      <c r="B114" s="19"/>
      <c r="C114" s="38"/>
      <c r="D114" s="37"/>
      <c r="E114" s="39"/>
      <c r="F114" s="20"/>
      <c r="G114" s="18"/>
    </row>
    <row r="115" spans="1:7" ht="24.75" thickTop="1" thickBot="1" x14ac:dyDescent="0.4">
      <c r="A115" s="12"/>
      <c r="B115" s="19"/>
      <c r="C115" s="40" t="s">
        <v>49</v>
      </c>
      <c r="D115" s="37"/>
      <c r="E115" s="85">
        <v>42054</v>
      </c>
      <c r="F115" s="20"/>
      <c r="G115" s="18"/>
    </row>
    <row r="116" spans="1:7" ht="7.5" customHeight="1" thickTop="1" thickBot="1" x14ac:dyDescent="0.4">
      <c r="A116" s="12"/>
      <c r="B116" s="19"/>
      <c r="C116" s="38"/>
      <c r="D116" s="37"/>
      <c r="E116" s="39"/>
      <c r="F116" s="20"/>
      <c r="G116" s="18"/>
    </row>
    <row r="117" spans="1:7" ht="24.75" thickTop="1" thickBot="1" x14ac:dyDescent="0.4">
      <c r="A117" s="12"/>
      <c r="B117" s="19"/>
      <c r="C117" s="40" t="s">
        <v>50</v>
      </c>
      <c r="D117" s="37"/>
      <c r="E117" s="85">
        <v>42007</v>
      </c>
      <c r="F117" s="20"/>
      <c r="G117" s="18"/>
    </row>
    <row r="118" spans="1:7" ht="7.5" customHeight="1" thickTop="1" thickBot="1" x14ac:dyDescent="0.4">
      <c r="A118" s="12"/>
      <c r="B118" s="19"/>
      <c r="C118" s="38"/>
      <c r="D118" s="37"/>
      <c r="E118" s="39"/>
      <c r="F118" s="20"/>
      <c r="G118" s="18"/>
    </row>
    <row r="119" spans="1:7" ht="24.75" thickTop="1" thickBot="1" x14ac:dyDescent="0.4">
      <c r="A119" s="12"/>
      <c r="B119" s="19"/>
      <c r="C119" s="40" t="s">
        <v>51</v>
      </c>
      <c r="D119" s="37"/>
      <c r="E119" s="85">
        <v>42084</v>
      </c>
      <c r="F119" s="20"/>
      <c r="G119" s="18"/>
    </row>
    <row r="120" spans="1:7" ht="7.5" customHeight="1" thickTop="1" thickBot="1" x14ac:dyDescent="0.4">
      <c r="A120" s="12"/>
      <c r="B120" s="19"/>
      <c r="C120" s="38"/>
      <c r="D120" s="37"/>
      <c r="E120" s="39"/>
      <c r="F120" s="20"/>
      <c r="G120" s="18"/>
    </row>
    <row r="121" spans="1:7" ht="24.75" thickTop="1" thickBot="1" x14ac:dyDescent="0.4">
      <c r="A121" s="12"/>
      <c r="B121" s="19"/>
      <c r="C121" s="40" t="s">
        <v>52</v>
      </c>
      <c r="D121" s="37"/>
      <c r="E121" s="85">
        <v>42157</v>
      </c>
      <c r="F121" s="20"/>
      <c r="G121" s="18"/>
    </row>
    <row r="122" spans="1:7" ht="7.5" customHeight="1" thickTop="1" thickBot="1" x14ac:dyDescent="0.4">
      <c r="A122" s="12"/>
      <c r="B122" s="19"/>
      <c r="C122" s="38"/>
      <c r="D122" s="37"/>
      <c r="E122" s="39"/>
      <c r="F122" s="20"/>
      <c r="G122" s="18"/>
    </row>
    <row r="123" spans="1:7" ht="24.75" thickTop="1" thickBot="1" x14ac:dyDescent="0.4">
      <c r="A123" s="12"/>
      <c r="B123" s="19"/>
      <c r="C123" s="90" t="s">
        <v>53</v>
      </c>
      <c r="D123" s="37"/>
      <c r="E123" s="85">
        <v>42140</v>
      </c>
      <c r="F123" s="20"/>
      <c r="G123" s="18"/>
    </row>
    <row r="124" spans="1:7" ht="7.5" customHeight="1" thickTop="1" thickBot="1" x14ac:dyDescent="0.4">
      <c r="A124" s="12"/>
      <c r="B124" s="19"/>
      <c r="C124" s="38"/>
      <c r="D124" s="37"/>
      <c r="E124" s="39"/>
      <c r="F124" s="20"/>
      <c r="G124" s="18"/>
    </row>
    <row r="125" spans="1:7" ht="24.75" thickTop="1" thickBot="1" x14ac:dyDescent="0.4">
      <c r="A125" s="12"/>
      <c r="B125" s="19"/>
      <c r="C125" s="40" t="s">
        <v>54</v>
      </c>
      <c r="D125" s="37"/>
      <c r="E125" s="85">
        <v>41917</v>
      </c>
      <c r="F125" s="20"/>
      <c r="G125" s="18"/>
    </row>
    <row r="126" spans="1:7" ht="7.5" customHeight="1" thickTop="1" thickBot="1" x14ac:dyDescent="0.4">
      <c r="A126" s="12"/>
      <c r="B126" s="19"/>
      <c r="C126" s="38"/>
      <c r="D126" s="37"/>
      <c r="E126" s="39"/>
      <c r="F126" s="20"/>
      <c r="G126" s="18"/>
    </row>
    <row r="127" spans="1:7" ht="24.75" thickTop="1" thickBot="1" x14ac:dyDescent="0.4">
      <c r="A127" s="12"/>
      <c r="B127" s="19"/>
      <c r="C127" s="40" t="s">
        <v>55</v>
      </c>
      <c r="D127" s="37"/>
      <c r="E127" s="85">
        <v>41937</v>
      </c>
      <c r="F127" s="20"/>
      <c r="G127" s="18"/>
    </row>
    <row r="128" spans="1:7" ht="7.5" customHeight="1" thickTop="1" thickBot="1" x14ac:dyDescent="0.4">
      <c r="A128" s="12"/>
      <c r="B128" s="19"/>
      <c r="C128" s="38"/>
      <c r="D128" s="37"/>
      <c r="E128" s="39"/>
      <c r="F128" s="20"/>
      <c r="G128" s="18"/>
    </row>
    <row r="129" spans="1:7" ht="24.75" thickTop="1" thickBot="1" x14ac:dyDescent="0.4">
      <c r="A129" s="12"/>
      <c r="B129" s="19"/>
      <c r="C129" s="92"/>
      <c r="D129" s="37"/>
      <c r="E129" s="85"/>
      <c r="F129" s="20"/>
      <c r="G129" s="18"/>
    </row>
    <row r="130" spans="1:7" ht="7.5" customHeight="1" thickTop="1" thickBot="1" x14ac:dyDescent="0.4">
      <c r="A130" s="12"/>
      <c r="B130" s="19"/>
      <c r="C130" s="38"/>
      <c r="D130" s="37"/>
      <c r="E130" s="39"/>
      <c r="F130" s="20"/>
      <c r="G130" s="18"/>
    </row>
    <row r="131" spans="1:7" ht="24.75" thickTop="1" thickBot="1" x14ac:dyDescent="0.4">
      <c r="A131" s="12"/>
      <c r="B131" s="19"/>
      <c r="C131" s="92" t="s">
        <v>57</v>
      </c>
      <c r="D131" s="37"/>
      <c r="E131" s="85"/>
      <c r="F131" s="20"/>
      <c r="G131" s="18"/>
    </row>
    <row r="132" spans="1:7" ht="7.5" customHeight="1" thickTop="1" thickBot="1" x14ac:dyDescent="0.4">
      <c r="A132" s="12"/>
      <c r="B132" s="19"/>
      <c r="C132" s="38"/>
      <c r="D132" s="37"/>
      <c r="E132" s="39"/>
      <c r="F132" s="20"/>
      <c r="G132" s="18"/>
    </row>
    <row r="133" spans="1:7" ht="24.75" thickTop="1" thickBot="1" x14ac:dyDescent="0.4">
      <c r="A133" s="12"/>
      <c r="B133" s="19"/>
      <c r="C133" s="92" t="s">
        <v>57</v>
      </c>
      <c r="D133" s="37"/>
      <c r="E133" s="85"/>
      <c r="F133" s="20"/>
      <c r="G133" s="18"/>
    </row>
    <row r="134" spans="1:7" ht="7.5" customHeight="1" thickTop="1" thickBot="1" x14ac:dyDescent="0.4">
      <c r="A134" s="12"/>
      <c r="B134" s="19"/>
      <c r="C134" s="38"/>
      <c r="D134" s="37"/>
      <c r="E134" s="39"/>
      <c r="F134" s="20"/>
      <c r="G134" s="18"/>
    </row>
    <row r="135" spans="1:7" ht="24.75" thickTop="1" thickBot="1" x14ac:dyDescent="0.4">
      <c r="A135" s="12"/>
      <c r="B135" s="19"/>
      <c r="C135" s="92" t="s">
        <v>57</v>
      </c>
      <c r="D135" s="37"/>
      <c r="E135" s="85"/>
      <c r="F135" s="20"/>
      <c r="G135" s="18"/>
    </row>
    <row r="136" spans="1:7" ht="7.5" customHeight="1" thickTop="1" thickBot="1" x14ac:dyDescent="0.4">
      <c r="A136" s="12"/>
      <c r="B136" s="19"/>
      <c r="C136" s="38"/>
      <c r="D136" s="37"/>
      <c r="E136" s="39"/>
      <c r="F136" s="20"/>
      <c r="G136" s="18"/>
    </row>
    <row r="137" spans="1:7" ht="24.75" thickTop="1" thickBot="1" x14ac:dyDescent="0.4">
      <c r="A137" s="12"/>
      <c r="B137" s="19"/>
      <c r="C137" s="92" t="s">
        <v>57</v>
      </c>
      <c r="D137" s="37"/>
      <c r="E137" s="85"/>
      <c r="F137" s="20"/>
      <c r="G137" s="18"/>
    </row>
    <row r="138" spans="1:7" ht="18.75" customHeight="1" thickTop="1" thickBot="1" x14ac:dyDescent="0.25">
      <c r="A138" s="12"/>
      <c r="B138" s="21"/>
      <c r="C138" s="22"/>
      <c r="D138" s="23"/>
      <c r="E138" s="24"/>
      <c r="F138" s="25"/>
      <c r="G138" s="18"/>
    </row>
    <row r="139" spans="1:7" ht="30" customHeight="1" thickTop="1" thickBot="1" x14ac:dyDescent="0.25">
      <c r="A139" s="26"/>
      <c r="B139" s="27"/>
      <c r="C139" s="28"/>
      <c r="D139" s="27"/>
      <c r="E139" s="29"/>
      <c r="F139" s="27"/>
      <c r="G139" s="30"/>
    </row>
    <row r="140" spans="1:7" ht="13.5" hidden="1" thickTop="1" x14ac:dyDescent="0.2"/>
    <row r="141" spans="1:7" hidden="1" x14ac:dyDescent="0.2">
      <c r="C141" s="31" t="s">
        <v>16</v>
      </c>
      <c r="D141" s="35">
        <v>1</v>
      </c>
      <c r="E141" s="32">
        <f>VLOOKUP(E23,C141:D147,2,FALSE)</f>
        <v>2</v>
      </c>
    </row>
    <row r="142" spans="1:7" hidden="1" x14ac:dyDescent="0.2">
      <c r="C142" s="31" t="s">
        <v>10</v>
      </c>
      <c r="D142" s="35">
        <v>2</v>
      </c>
    </row>
    <row r="143" spans="1:7" hidden="1" x14ac:dyDescent="0.2">
      <c r="C143" s="31" t="s">
        <v>11</v>
      </c>
      <c r="D143" s="35">
        <v>3</v>
      </c>
    </row>
    <row r="144" spans="1:7" hidden="1" x14ac:dyDescent="0.2">
      <c r="C144" s="31" t="s">
        <v>12</v>
      </c>
      <c r="D144" s="35">
        <v>4</v>
      </c>
    </row>
    <row r="145" spans="3:4" hidden="1" x14ac:dyDescent="0.2">
      <c r="C145" s="31" t="s">
        <v>13</v>
      </c>
      <c r="D145" s="35">
        <v>5</v>
      </c>
    </row>
    <row r="146" spans="3:4" hidden="1" x14ac:dyDescent="0.2">
      <c r="C146" s="31" t="s">
        <v>14</v>
      </c>
      <c r="D146" s="35">
        <v>6</v>
      </c>
    </row>
    <row r="147" spans="3:4" hidden="1" x14ac:dyDescent="0.2">
      <c r="C147" s="31" t="s">
        <v>15</v>
      </c>
      <c r="D147" s="35">
        <v>7</v>
      </c>
    </row>
  </sheetData>
  <sheetProtection selectLockedCells="1"/>
  <dataValidations count="6">
    <dataValidation type="date" allowBlank="1" showInputMessage="1" showErrorMessage="1" errorTitle="TANGGAL" error="Isi tanggal antara 1 Juli dan 30 Juni tahun ajaran bersangkutan. Mis: TA 2010/2011, maka isi tanggal antara 1 Juli 2010 dan 30 Juni 2011. Format tanggal dd/mm/yyyy" sqref="E29 E31 E35 E37 E41 E43 E47 E49 E53 E55 E65 E67 E75 E77 E81 E83 E87 E61 E93 E95 E99 E101 E59 E109 E107 E25 E113 E105 E115 E135 E117 E119 E121 E123 E125 E127 E129 E131 E133 E137 E69 E71 E111">
      <formula1>I$23</formula1>
      <formula2>J$23</formula2>
    </dataValidation>
    <dataValidation type="textLength" operator="equal" allowBlank="1" showInputMessage="1" showErrorMessage="1" errorTitle="SALAH EUY!!!" error="9 digit, mis. 2009/2010" sqref="E7">
      <formula1>9</formula1>
    </dataValidation>
    <dataValidation type="list" allowBlank="1" showInputMessage="1" showErrorMessage="1" errorTitle="HARI" error="Minggu, Senin, Selasa, Rabu, Kamis, Jumat, atau Sabtu" sqref="E23">
      <formula1>hr</formula1>
    </dataValidation>
    <dataValidation type="date" allowBlank="1" showInputMessage="1" showErrorMessage="1" errorTitle="TANGGAL" error="Isi tanggal antara 1 Juli dan 31 Juli tahun ajaran bersangkutan. Mis: TA 2010/2011, maka isi tanggal antara 1 Juli 2010 dan 31 Juli 2011. Format tanggal dd/mm/yyyy" sqref="E89">
      <formula1>I$23</formula1>
      <formula2>J27</formula2>
    </dataValidation>
    <dataValidation allowBlank="1" showInputMessage="1" showErrorMessage="1" promptTitle="KAL PEND. &amp; ANALISIS JAM EFEKTIF" prompt="Pusat Riset &amp; Pengembangan TIK_x000a_SMPN 1 Cipeucang_x000a_Jl. Raya Labuan Km 13, Cipeucang, Pandeglang, Banten._x000a_Telp. (0253) 401239_x000a_Aplikasi dikembangkan oleh:_x000a_R. Dudi Romdiansah_x000a_rdudir@yahoo.com_x000a_Kritik dan saran ditujukan ke alamat di atas" sqref="A1"/>
    <dataValidation type="textLength" operator="equal" allowBlank="1" showInputMessage="1" showErrorMessage="1" errorTitle="ALOKASI WAKTU" error="Masukkan angka" sqref="E13">
      <formula1>1</formula1>
    </dataValidation>
  </dataValidation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03"/>
  <sheetViews>
    <sheetView workbookViewId="0">
      <selection activeCell="Q5" sqref="Q5"/>
    </sheetView>
  </sheetViews>
  <sheetFormatPr defaultRowHeight="12.75" x14ac:dyDescent="0.2"/>
  <cols>
    <col min="1" max="8" width="3.7109375" style="50" customWidth="1"/>
    <col min="9" max="9" width="14.42578125" style="50" customWidth="1"/>
    <col min="10" max="10" width="8.42578125" style="50" bestFit="1" customWidth="1"/>
    <col min="11" max="11" width="10.42578125" style="50" bestFit="1" customWidth="1"/>
    <col min="12" max="12" width="8.5703125" style="50" bestFit="1" customWidth="1"/>
    <col min="13" max="16" width="3.7109375" style="50" customWidth="1"/>
    <col min="17" max="23" width="3.5703125" style="50" customWidth="1"/>
    <col min="24" max="24" width="2.7109375" style="50" customWidth="1"/>
    <col min="25" max="26" width="3.28515625" style="50" customWidth="1"/>
    <col min="27" max="27" width="2.7109375" style="50" customWidth="1"/>
    <col min="28" max="34" width="3.28515625" style="50" customWidth="1"/>
    <col min="35" max="35" width="2.7109375" style="50" customWidth="1"/>
    <col min="36" max="42" width="3.28515625" style="50" customWidth="1"/>
    <col min="43" max="59" width="3.7109375" style="50" customWidth="1"/>
    <col min="60" max="16384" width="9.140625" style="50"/>
  </cols>
  <sheetData>
    <row r="1" spans="1:60" ht="15" customHeight="1" x14ac:dyDescent="0.25">
      <c r="A1" s="185" t="str">
        <f>"KALENDER AKADEMIK "&amp;dt!E3</f>
        <v>KALENDER AKADEMIK MIN 3 SAROLANGUN</v>
      </c>
      <c r="B1" s="185"/>
      <c r="C1" s="185"/>
      <c r="D1" s="185"/>
      <c r="E1" s="185"/>
      <c r="F1" s="185"/>
      <c r="G1" s="185"/>
      <c r="H1" s="185"/>
      <c r="I1" s="185"/>
      <c r="J1" s="185"/>
      <c r="K1" s="185"/>
      <c r="L1" s="185"/>
      <c r="M1" s="185"/>
      <c r="N1" s="185"/>
      <c r="O1" s="185"/>
      <c r="P1" s="185"/>
      <c r="Q1" s="185"/>
      <c r="R1" s="185"/>
      <c r="S1" s="185"/>
      <c r="T1" s="185"/>
      <c r="U1" s="185"/>
      <c r="V1" s="185"/>
      <c r="W1" s="185"/>
      <c r="X1" s="49"/>
      <c r="Y1" s="49"/>
      <c r="Z1" s="49"/>
      <c r="AA1" s="49"/>
      <c r="AB1" s="49"/>
      <c r="AC1" s="49"/>
      <c r="AD1" s="49"/>
      <c r="AE1" s="49"/>
      <c r="AF1" s="49"/>
      <c r="AG1" s="49"/>
      <c r="AH1" s="49"/>
      <c r="AI1" s="49"/>
      <c r="AJ1" s="49"/>
      <c r="AK1" s="49"/>
      <c r="AL1" s="49"/>
      <c r="AM1" s="49"/>
      <c r="AN1" s="49"/>
      <c r="AO1" s="49"/>
      <c r="AP1" s="49"/>
    </row>
    <row r="2" spans="1:60" ht="15" customHeight="1" x14ac:dyDescent="0.25">
      <c r="A2" s="186" t="str">
        <f>"TAHUN AJARAN "&amp;dt!E7</f>
        <v>TAHUN AJARAN 2019/2020</v>
      </c>
      <c r="B2" s="186"/>
      <c r="C2" s="186"/>
      <c r="D2" s="186"/>
      <c r="E2" s="186"/>
      <c r="F2" s="186"/>
      <c r="G2" s="186"/>
      <c r="H2" s="186"/>
      <c r="I2" s="186"/>
      <c r="J2" s="186"/>
      <c r="K2" s="186"/>
      <c r="L2" s="186"/>
      <c r="M2" s="186"/>
      <c r="N2" s="186"/>
      <c r="O2" s="186"/>
      <c r="P2" s="186"/>
      <c r="Q2" s="186"/>
      <c r="R2" s="186"/>
      <c r="S2" s="186"/>
      <c r="T2" s="186"/>
      <c r="U2" s="186"/>
      <c r="V2" s="186"/>
      <c r="W2" s="186"/>
      <c r="X2" s="51"/>
      <c r="Y2" s="51"/>
      <c r="Z2" s="51"/>
      <c r="AA2" s="51"/>
      <c r="AB2" s="51"/>
      <c r="AC2" s="51"/>
      <c r="AD2" s="51"/>
      <c r="AE2" s="51"/>
      <c r="AF2" s="51"/>
      <c r="AG2" s="51"/>
      <c r="AH2" s="51"/>
      <c r="AI2" s="51"/>
      <c r="AJ2" s="51"/>
      <c r="AK2" s="51"/>
      <c r="AL2" s="51"/>
      <c r="AM2" s="51"/>
      <c r="AN2" s="51"/>
      <c r="AO2" s="51"/>
      <c r="AP2" s="51"/>
    </row>
    <row r="3" spans="1:60" ht="15" customHeight="1" x14ac:dyDescent="0.2">
      <c r="I3" s="104" t="s">
        <v>74</v>
      </c>
      <c r="J3" s="104" t="s">
        <v>71</v>
      </c>
      <c r="K3" s="104" t="s">
        <v>72</v>
      </c>
      <c r="L3" s="104" t="s">
        <v>73</v>
      </c>
    </row>
    <row r="4" spans="1:60" ht="15" customHeight="1" x14ac:dyDescent="0.2">
      <c r="A4" s="184" t="str">
        <f>"Juli "&amp;LEFT(dt!E7,4)</f>
        <v>Juli 2019</v>
      </c>
      <c r="B4" s="184"/>
      <c r="C4" s="184"/>
      <c r="D4" s="184"/>
      <c r="E4" s="184"/>
      <c r="F4" s="184"/>
      <c r="G4" s="184"/>
      <c r="H4" s="52"/>
      <c r="P4" s="52"/>
      <c r="X4" s="53"/>
      <c r="Y4" s="54"/>
      <c r="Z4" s="54"/>
      <c r="AA4" s="55"/>
      <c r="AB4" s="54"/>
      <c r="AC4" s="54"/>
      <c r="AD4" s="54"/>
      <c r="AE4" s="54"/>
      <c r="AF4" s="54"/>
      <c r="AG4" s="54"/>
      <c r="AH4" s="54"/>
      <c r="AI4" s="55"/>
      <c r="AJ4" s="54"/>
      <c r="AK4" s="54"/>
      <c r="AL4" s="54"/>
      <c r="AM4" s="54"/>
      <c r="AN4" s="54"/>
      <c r="AO4" s="54"/>
      <c r="AP4" s="54"/>
      <c r="AQ4" s="56"/>
      <c r="AR4" s="56"/>
      <c r="AS4" s="56"/>
      <c r="AT4" s="56"/>
      <c r="AU4" s="56"/>
      <c r="AV4" s="56"/>
      <c r="AW4" s="56"/>
      <c r="AX4" s="56"/>
      <c r="AY4" s="56"/>
      <c r="AZ4" s="56"/>
      <c r="BA4" s="56"/>
      <c r="BB4" s="56"/>
      <c r="BC4" s="56"/>
      <c r="BD4" s="56"/>
      <c r="BE4" s="56"/>
      <c r="BF4" s="56"/>
      <c r="BG4" s="56"/>
      <c r="BH4" s="56"/>
    </row>
    <row r="5" spans="1:60" ht="16.5" customHeight="1" x14ac:dyDescent="0.2">
      <c r="A5" s="70" t="s">
        <v>0</v>
      </c>
      <c r="B5" s="71" t="s">
        <v>1</v>
      </c>
      <c r="C5" s="71" t="s">
        <v>1</v>
      </c>
      <c r="D5" s="71" t="s">
        <v>2</v>
      </c>
      <c r="E5" s="71" t="s">
        <v>3</v>
      </c>
      <c r="F5" s="72" t="s">
        <v>5</v>
      </c>
      <c r="G5" s="71" t="s">
        <v>1</v>
      </c>
      <c r="H5" s="52"/>
      <c r="I5" s="108" t="str">
        <f>A4</f>
        <v>Juli 2019</v>
      </c>
      <c r="J5" s="50">
        <f ca="1">COUNT(INDIRECT("A"&amp;N5):INDIRECT("G11"))</f>
        <v>0</v>
      </c>
      <c r="K5" s="50">
        <f t="shared" ref="K5:K10" ca="1" si="0">INT(J5/7)</f>
        <v>0</v>
      </c>
      <c r="L5" s="50">
        <f t="shared" ref="L5:L10" ca="1" si="1">J5-(K5*7)</f>
        <v>0</v>
      </c>
      <c r="M5" s="50">
        <f>DAY(dt!E25)</f>
        <v>14</v>
      </c>
      <c r="N5" s="50">
        <f>SUM(N6:N11)</f>
        <v>0</v>
      </c>
      <c r="Q5" s="50">
        <f ca="1">INDIRECT("N5")</f>
        <v>0</v>
      </c>
      <c r="X5" s="53"/>
      <c r="Y5" s="57"/>
      <c r="Z5" s="55"/>
      <c r="AA5" s="55"/>
      <c r="AB5" s="57"/>
      <c r="AC5" s="55"/>
      <c r="AD5" s="55"/>
      <c r="AE5" s="55"/>
      <c r="AF5" s="55"/>
      <c r="AG5" s="55"/>
      <c r="AH5" s="55"/>
      <c r="AI5" s="55"/>
      <c r="AJ5" s="57"/>
      <c r="AK5" s="55"/>
      <c r="AL5" s="55"/>
      <c r="AM5" s="55"/>
      <c r="AN5" s="55"/>
      <c r="AO5" s="55"/>
      <c r="AP5" s="55"/>
      <c r="AQ5" s="56"/>
      <c r="AR5" s="56"/>
      <c r="AS5" s="56"/>
      <c r="AT5" s="56"/>
      <c r="AU5" s="56"/>
      <c r="AV5" s="56"/>
      <c r="AW5" s="56"/>
      <c r="AX5" s="56"/>
      <c r="AY5" s="56"/>
      <c r="AZ5" s="56"/>
      <c r="BA5" s="56"/>
      <c r="BB5" s="56"/>
      <c r="BC5" s="56"/>
      <c r="BD5" s="56"/>
      <c r="BE5" s="56"/>
      <c r="BF5" s="56"/>
      <c r="BG5" s="56"/>
      <c r="BH5" s="56"/>
    </row>
    <row r="6" spans="1:60" ht="16.5" customHeight="1" x14ac:dyDescent="0.2">
      <c r="A6" s="1" t="str">
        <f>IF(dt!E141=1,1,"")</f>
        <v/>
      </c>
      <c r="B6" s="1">
        <f>IF(A6=1,2,IF(AND(A6="",dt!E141=2),1,""))</f>
        <v>1</v>
      </c>
      <c r="C6" s="1">
        <f>IF(B6&lt;&gt;"",B6+1,IF(AND(B6="",dt!E141=3),1,""))</f>
        <v>2</v>
      </c>
      <c r="D6" s="1">
        <f>IF(C6&lt;&gt;"",C6+1,IF(AND(C6="",dt!E141=4),1,""))</f>
        <v>3</v>
      </c>
      <c r="E6" s="1">
        <f>IF(D6&lt;&gt;"",D6+1,IF(AND(D6="",dt!E141=5),1,""))</f>
        <v>4</v>
      </c>
      <c r="F6" s="1">
        <f>IF(E6&lt;&gt;"",E6+1,IF(AND(E6="",dt!E141=6),1,""))</f>
        <v>5</v>
      </c>
      <c r="G6" s="1">
        <f>IF(COUNTBLANK(A6:F6)=6,1,F6+1)</f>
        <v>6</v>
      </c>
      <c r="H6" s="43"/>
      <c r="I6" s="108" t="str">
        <f>A12</f>
        <v>Agustus 2019</v>
      </c>
      <c r="J6" s="50">
        <f>COUNT(A14:G19)</f>
        <v>31</v>
      </c>
      <c r="K6" s="50">
        <f t="shared" si="0"/>
        <v>4</v>
      </c>
      <c r="L6" s="50">
        <f t="shared" si="1"/>
        <v>3</v>
      </c>
      <c r="N6" s="50">
        <f>IF(OR(B6=$M$5,C6=$M$5,D6=$M$5,E6=$M$5,F6=$M$5,G6=$M$5),6,0)</f>
        <v>0</v>
      </c>
      <c r="X6" s="47"/>
      <c r="Y6" s="58"/>
      <c r="Z6" s="46"/>
      <c r="AA6" s="46"/>
      <c r="AB6" s="58"/>
      <c r="AC6" s="46"/>
      <c r="AD6" s="46"/>
      <c r="AE6" s="46"/>
      <c r="AF6" s="46"/>
      <c r="AG6" s="46"/>
      <c r="AH6" s="46"/>
      <c r="AI6" s="46"/>
      <c r="AJ6" s="58"/>
      <c r="AK6" s="46"/>
      <c r="AL6" s="46"/>
      <c r="AM6" s="46"/>
      <c r="AN6" s="46"/>
      <c r="AO6" s="46"/>
      <c r="AP6" s="46"/>
      <c r="AQ6" s="56"/>
      <c r="AR6" s="56"/>
      <c r="AS6" s="56"/>
      <c r="AT6" s="56"/>
      <c r="AU6" s="56"/>
      <c r="AV6" s="56"/>
      <c r="AW6" s="56"/>
      <c r="AX6" s="56"/>
      <c r="AY6" s="56"/>
      <c r="AZ6" s="56"/>
      <c r="BA6" s="56"/>
      <c r="BB6" s="56"/>
      <c r="BC6" s="56"/>
      <c r="BD6" s="56"/>
      <c r="BE6" s="56"/>
      <c r="BF6" s="56"/>
      <c r="BG6" s="56"/>
      <c r="BH6" s="56"/>
    </row>
    <row r="7" spans="1:60" ht="16.5" customHeight="1" x14ac:dyDescent="0.2">
      <c r="A7" s="1">
        <f>G6+1</f>
        <v>7</v>
      </c>
      <c r="B7" s="1">
        <f t="shared" ref="B7:F10" si="2">A7+1</f>
        <v>8</v>
      </c>
      <c r="C7" s="1">
        <f t="shared" si="2"/>
        <v>9</v>
      </c>
      <c r="D7" s="1">
        <f t="shared" si="2"/>
        <v>10</v>
      </c>
      <c r="E7" s="1">
        <f t="shared" si="2"/>
        <v>11</v>
      </c>
      <c r="F7" s="1">
        <f t="shared" si="2"/>
        <v>12</v>
      </c>
      <c r="G7" s="1">
        <f>F7+1</f>
        <v>13</v>
      </c>
      <c r="H7" s="43"/>
      <c r="I7" s="108" t="str">
        <f>A20</f>
        <v>September 2019</v>
      </c>
      <c r="J7" s="50">
        <f>COUNT(A22:G27)</f>
        <v>30</v>
      </c>
      <c r="K7" s="50">
        <f t="shared" si="0"/>
        <v>4</v>
      </c>
      <c r="L7" s="50">
        <f t="shared" si="1"/>
        <v>2</v>
      </c>
      <c r="N7" s="50">
        <f>IF(OR(B7=$M$5,C7=$M$5,D7=$M$5,E7=$M$5,F7=$M$5,G7=$M$5),7,0)</f>
        <v>0</v>
      </c>
      <c r="X7" s="47"/>
      <c r="Y7" s="58"/>
      <c r="Z7" s="46"/>
      <c r="AA7" s="46"/>
      <c r="AB7" s="58"/>
      <c r="AC7" s="46"/>
      <c r="AD7" s="46"/>
      <c r="AE7" s="46"/>
      <c r="AF7" s="46"/>
      <c r="AG7" s="46"/>
      <c r="AH7" s="46"/>
      <c r="AI7" s="46"/>
      <c r="AJ7" s="58"/>
      <c r="AK7" s="46"/>
      <c r="AL7" s="46"/>
      <c r="AM7" s="46"/>
      <c r="AN7" s="46"/>
      <c r="AO7" s="46"/>
      <c r="AP7" s="46"/>
      <c r="AQ7" s="56"/>
      <c r="AR7" s="56"/>
      <c r="AS7" s="56"/>
      <c r="AT7" s="56"/>
      <c r="AU7" s="56"/>
      <c r="AV7" s="56"/>
      <c r="AW7" s="56"/>
      <c r="AX7" s="56"/>
      <c r="AY7" s="56"/>
      <c r="AZ7" s="56"/>
      <c r="BA7" s="56"/>
      <c r="BB7" s="56"/>
      <c r="BC7" s="56"/>
      <c r="BD7" s="56"/>
      <c r="BE7" s="56"/>
      <c r="BF7" s="56"/>
      <c r="BG7" s="56"/>
      <c r="BH7" s="56"/>
    </row>
    <row r="8" spans="1:60" ht="16.5" customHeight="1" x14ac:dyDescent="0.2">
      <c r="A8" s="1">
        <f>G7+1</f>
        <v>14</v>
      </c>
      <c r="B8" s="1">
        <f t="shared" si="2"/>
        <v>15</v>
      </c>
      <c r="C8" s="1">
        <f t="shared" si="2"/>
        <v>16</v>
      </c>
      <c r="D8" s="1">
        <f t="shared" si="2"/>
        <v>17</v>
      </c>
      <c r="E8" s="1">
        <f t="shared" si="2"/>
        <v>18</v>
      </c>
      <c r="F8" s="1">
        <f t="shared" si="2"/>
        <v>19</v>
      </c>
      <c r="G8" s="1">
        <f>F8+1</f>
        <v>20</v>
      </c>
      <c r="H8" s="43"/>
      <c r="I8" s="108" t="str">
        <f>A28</f>
        <v>Oktober 2019</v>
      </c>
      <c r="J8" s="50">
        <f>COUNT(A30:G35)</f>
        <v>31</v>
      </c>
      <c r="K8" s="50">
        <f t="shared" si="0"/>
        <v>4</v>
      </c>
      <c r="L8" s="50">
        <f t="shared" si="1"/>
        <v>3</v>
      </c>
      <c r="N8" s="50">
        <f>IF(OR(B8=$M$5,C8=$M$5,D8=$M$5,E8=$M$5,F8=$M$5,G8=$M$5),8,0)</f>
        <v>0</v>
      </c>
      <c r="X8" s="47"/>
      <c r="Y8" s="58"/>
      <c r="Z8" s="46"/>
      <c r="AA8" s="46"/>
      <c r="AB8" s="58"/>
      <c r="AC8" s="46"/>
      <c r="AD8" s="46"/>
      <c r="AE8" s="46"/>
      <c r="AF8" s="46"/>
      <c r="AG8" s="46"/>
      <c r="AH8" s="46"/>
      <c r="AI8" s="46"/>
      <c r="AJ8" s="58"/>
      <c r="AK8" s="46"/>
      <c r="AL8" s="46"/>
      <c r="AM8" s="46"/>
      <c r="AN8" s="46"/>
      <c r="AO8" s="46"/>
      <c r="AP8" s="46"/>
      <c r="AQ8" s="56"/>
      <c r="AR8" s="56"/>
      <c r="AS8" s="56"/>
      <c r="AT8" s="56"/>
      <c r="AU8" s="56"/>
      <c r="AV8" s="56"/>
      <c r="AW8" s="56"/>
      <c r="AX8" s="56"/>
      <c r="AY8" s="56"/>
      <c r="AZ8" s="56"/>
      <c r="BA8" s="56"/>
      <c r="BB8" s="56"/>
      <c r="BC8" s="56"/>
      <c r="BD8" s="56"/>
      <c r="BE8" s="56"/>
      <c r="BF8" s="56"/>
      <c r="BG8" s="56"/>
      <c r="BH8" s="56"/>
    </row>
    <row r="9" spans="1:60" ht="16.5" customHeight="1" x14ac:dyDescent="0.2">
      <c r="A9" s="1">
        <f>G8+1</f>
        <v>21</v>
      </c>
      <c r="B9" s="1">
        <f t="shared" si="2"/>
        <v>22</v>
      </c>
      <c r="C9" s="1">
        <f t="shared" si="2"/>
        <v>23</v>
      </c>
      <c r="D9" s="1">
        <f t="shared" si="2"/>
        <v>24</v>
      </c>
      <c r="E9" s="1">
        <f t="shared" si="2"/>
        <v>25</v>
      </c>
      <c r="F9" s="1">
        <f t="shared" si="2"/>
        <v>26</v>
      </c>
      <c r="G9" s="1">
        <f>F9+1</f>
        <v>27</v>
      </c>
      <c r="H9" s="43"/>
      <c r="I9" s="108" t="str">
        <f>A36</f>
        <v>Nopember 2019</v>
      </c>
      <c r="J9" s="50">
        <f>COUNT(A38:G43)</f>
        <v>30</v>
      </c>
      <c r="K9" s="50">
        <f t="shared" si="0"/>
        <v>4</v>
      </c>
      <c r="L9" s="50">
        <f t="shared" si="1"/>
        <v>2</v>
      </c>
      <c r="N9" s="50">
        <f>IF(OR(B9=$M$5,C9=$M$5,D9=$M$5,E9=$M$5,F9=$M$5,G9=$M$5),9,0)</f>
        <v>0</v>
      </c>
      <c r="X9" s="47"/>
      <c r="Y9" s="58"/>
      <c r="Z9" s="46"/>
      <c r="AA9" s="46"/>
      <c r="AB9" s="58"/>
      <c r="AC9" s="46"/>
      <c r="AD9" s="46"/>
      <c r="AE9" s="46"/>
      <c r="AF9" s="46"/>
      <c r="AG9" s="46"/>
      <c r="AH9" s="46"/>
      <c r="AI9" s="46"/>
      <c r="AJ9" s="58"/>
      <c r="AK9" s="46"/>
      <c r="AL9" s="46"/>
      <c r="AM9" s="46"/>
      <c r="AN9" s="46"/>
      <c r="AO9" s="46"/>
      <c r="AP9" s="46"/>
      <c r="AQ9" s="56"/>
      <c r="AR9" s="56"/>
      <c r="AS9" s="56"/>
      <c r="AT9" s="56"/>
      <c r="AU9" s="56"/>
      <c r="AV9" s="56"/>
      <c r="AW9" s="56"/>
      <c r="AX9" s="56"/>
      <c r="AY9" s="56"/>
      <c r="AZ9" s="56"/>
      <c r="BA9" s="56"/>
      <c r="BB9" s="56"/>
      <c r="BC9" s="56"/>
      <c r="BD9" s="56"/>
      <c r="BE9" s="56"/>
      <c r="BF9" s="56"/>
      <c r="BG9" s="56"/>
      <c r="BH9" s="56"/>
    </row>
    <row r="10" spans="1:60" ht="16.5" customHeight="1" x14ac:dyDescent="0.2">
      <c r="A10" s="1">
        <f>G9+1</f>
        <v>28</v>
      </c>
      <c r="B10" s="1">
        <f t="shared" si="2"/>
        <v>29</v>
      </c>
      <c r="C10" s="1">
        <f t="shared" si="2"/>
        <v>30</v>
      </c>
      <c r="D10" s="1">
        <f>IF(C10=31,"",C10+1)</f>
        <v>31</v>
      </c>
      <c r="E10" s="1" t="str">
        <f>IF(OR(D10=31,D10=""),"",D10+1)</f>
        <v/>
      </c>
      <c r="F10" s="1" t="str">
        <f t="shared" ref="F10:G10" si="3">IF(OR(E10=31,E10=""),"",E10+1)</f>
        <v/>
      </c>
      <c r="G10" s="1" t="str">
        <f t="shared" si="3"/>
        <v/>
      </c>
      <c r="H10" s="43"/>
      <c r="I10" s="108" t="str">
        <f>A44</f>
        <v>Desember 2019</v>
      </c>
      <c r="J10" s="50">
        <f>COUNT(A46:G51)</f>
        <v>31</v>
      </c>
      <c r="K10" s="50">
        <f t="shared" si="0"/>
        <v>4</v>
      </c>
      <c r="L10" s="50">
        <f t="shared" si="1"/>
        <v>3</v>
      </c>
      <c r="N10" s="50">
        <f>IF(OR(B10=$M$5,C10=$M$5,D10=$M$5,E10=$M$5,F10=$M$5,G10=$M$5),10,0)</f>
        <v>0</v>
      </c>
      <c r="X10" s="47"/>
      <c r="Y10" s="58"/>
      <c r="Z10" s="46"/>
      <c r="AA10" s="46"/>
      <c r="AB10" s="58"/>
      <c r="AC10" s="46"/>
      <c r="AD10" s="46"/>
      <c r="AE10" s="46"/>
      <c r="AF10" s="46"/>
      <c r="AG10" s="46"/>
      <c r="AH10" s="46"/>
      <c r="AI10" s="46"/>
      <c r="AJ10" s="58"/>
      <c r="AK10" s="46"/>
      <c r="AL10" s="46"/>
      <c r="AM10" s="46"/>
      <c r="AN10" s="46"/>
      <c r="AO10" s="46"/>
      <c r="AP10" s="46"/>
      <c r="AQ10" s="56"/>
      <c r="AR10" s="56"/>
      <c r="AS10" s="56"/>
      <c r="AT10" s="56"/>
      <c r="AU10" s="56"/>
      <c r="AV10" s="56"/>
      <c r="AW10" s="56"/>
      <c r="AX10" s="56"/>
      <c r="AY10" s="56"/>
      <c r="AZ10" s="56"/>
      <c r="BA10" s="56"/>
      <c r="BB10" s="56"/>
      <c r="BC10" s="56"/>
      <c r="BD10" s="56"/>
      <c r="BE10" s="56"/>
      <c r="BF10" s="56"/>
      <c r="BG10" s="56"/>
      <c r="BH10" s="56"/>
    </row>
    <row r="11" spans="1:60" ht="16.5" customHeight="1" x14ac:dyDescent="0.2">
      <c r="A11" s="1" t="str">
        <f>IF(OR(G10=31,G10=""),"",G10+1)</f>
        <v/>
      </c>
      <c r="B11" s="1" t="str">
        <f t="shared" ref="B11:G11" si="4">IF(OR(A11=31,A11=""),"",A11+1)</f>
        <v/>
      </c>
      <c r="C11" s="1" t="str">
        <f t="shared" si="4"/>
        <v/>
      </c>
      <c r="D11" s="1" t="str">
        <f t="shared" si="4"/>
        <v/>
      </c>
      <c r="E11" s="1" t="str">
        <f t="shared" si="4"/>
        <v/>
      </c>
      <c r="F11" s="1" t="str">
        <f t="shared" si="4"/>
        <v/>
      </c>
      <c r="G11" s="1" t="str">
        <f t="shared" si="4"/>
        <v/>
      </c>
      <c r="H11" s="43"/>
      <c r="J11" s="50">
        <f ca="1">SUM(J5:J10)</f>
        <v>153</v>
      </c>
      <c r="K11" s="50">
        <f t="shared" ref="K11:L11" ca="1" si="5">SUM(K5:K10)</f>
        <v>20</v>
      </c>
      <c r="L11" s="50">
        <f t="shared" ca="1" si="5"/>
        <v>13</v>
      </c>
      <c r="N11" s="50">
        <f>IF(OR(B11=$M$5,C11=$M$5,D11=$M$5,E11=$M$5,F11=$M$5,G11=$M$5),11,0)</f>
        <v>0</v>
      </c>
      <c r="P11" s="43"/>
      <c r="X11" s="47"/>
      <c r="Y11" s="58"/>
      <c r="Z11" s="46"/>
      <c r="AA11" s="46"/>
      <c r="AB11" s="58"/>
      <c r="AC11" s="46"/>
      <c r="AD11" s="46"/>
      <c r="AE11" s="46"/>
      <c r="AF11" s="46"/>
      <c r="AG11" s="46"/>
      <c r="AH11" s="46"/>
      <c r="AI11" s="46"/>
      <c r="AJ11" s="58"/>
      <c r="AK11" s="46"/>
      <c r="AL11" s="46"/>
      <c r="AM11" s="46"/>
      <c r="AN11" s="46"/>
      <c r="AO11" s="46"/>
      <c r="AP11" s="46"/>
      <c r="AQ11" s="56"/>
      <c r="AR11" s="56"/>
      <c r="AS11" s="56"/>
      <c r="AT11" s="56"/>
      <c r="AU11" s="56"/>
      <c r="AV11" s="56"/>
      <c r="AW11" s="56"/>
      <c r="AX11" s="56"/>
      <c r="AY11" s="56"/>
      <c r="AZ11" s="56"/>
      <c r="BA11" s="56"/>
      <c r="BB11" s="56"/>
      <c r="BC11" s="56"/>
      <c r="BD11" s="56"/>
      <c r="BE11" s="56"/>
      <c r="BF11" s="56"/>
      <c r="BG11" s="56"/>
      <c r="BH11" s="56"/>
    </row>
    <row r="12" spans="1:60" ht="16.5" customHeight="1" x14ac:dyDescent="0.2">
      <c r="A12" s="187" t="str">
        <f>"Agustus "&amp;LEFT(dt!E7,4)</f>
        <v>Agustus 2019</v>
      </c>
      <c r="B12" s="188"/>
      <c r="C12" s="188"/>
      <c r="D12" s="188"/>
      <c r="E12" s="188"/>
      <c r="F12" s="188"/>
      <c r="G12" s="189"/>
      <c r="H12" s="43"/>
      <c r="I12" s="50" t="s">
        <v>107</v>
      </c>
      <c r="J12" s="50">
        <f>COUNT(A6:A51)</f>
        <v>26</v>
      </c>
      <c r="K12" s="50">
        <f ca="1">INT(J11/7)</f>
        <v>21</v>
      </c>
      <c r="L12" s="50">
        <f ca="1">J11-(K12*7)</f>
        <v>6</v>
      </c>
      <c r="M12" s="43"/>
      <c r="N12" s="43"/>
      <c r="O12" s="43"/>
      <c r="P12" s="43"/>
      <c r="Q12" s="43"/>
      <c r="R12" s="43"/>
      <c r="S12" s="43"/>
      <c r="T12" s="43"/>
      <c r="U12" s="43"/>
      <c r="V12" s="43"/>
      <c r="W12" s="43"/>
      <c r="X12" s="47"/>
      <c r="Y12" s="47"/>
      <c r="Z12" s="47"/>
      <c r="AA12" s="47"/>
      <c r="AB12" s="47"/>
      <c r="AC12" s="47"/>
      <c r="AD12" s="47"/>
      <c r="AE12" s="47"/>
      <c r="AF12" s="47"/>
      <c r="AG12" s="47"/>
      <c r="AH12" s="47"/>
      <c r="AI12" s="47"/>
      <c r="AJ12" s="47"/>
      <c r="AK12" s="47"/>
      <c r="AL12" s="47"/>
      <c r="AM12" s="47"/>
      <c r="AN12" s="47"/>
      <c r="AO12" s="47"/>
      <c r="AP12" s="47"/>
      <c r="AQ12" s="56"/>
      <c r="AR12" s="56"/>
      <c r="AS12" s="56"/>
      <c r="AT12" s="56"/>
      <c r="AU12" s="56"/>
      <c r="AV12" s="56"/>
      <c r="AW12" s="56"/>
      <c r="AX12" s="56"/>
      <c r="AY12" s="56"/>
      <c r="AZ12" s="56"/>
      <c r="BA12" s="56"/>
      <c r="BB12" s="56"/>
      <c r="BC12" s="56"/>
      <c r="BD12" s="56"/>
      <c r="BE12" s="56"/>
      <c r="BF12" s="56"/>
      <c r="BG12" s="56"/>
      <c r="BH12" s="56"/>
    </row>
    <row r="13" spans="1:60" ht="16.5" customHeight="1" x14ac:dyDescent="0.2">
      <c r="A13" s="70" t="s">
        <v>0</v>
      </c>
      <c r="B13" s="71" t="s">
        <v>1</v>
      </c>
      <c r="C13" s="71" t="s">
        <v>1</v>
      </c>
      <c r="D13" s="71" t="s">
        <v>2</v>
      </c>
      <c r="E13" s="71" t="s">
        <v>3</v>
      </c>
      <c r="F13" s="71" t="s">
        <v>4</v>
      </c>
      <c r="G13" s="71" t="s">
        <v>1</v>
      </c>
      <c r="H13" s="43"/>
      <c r="K13" s="50">
        <f ca="1">IF(L12&gt;=3,K12+1,K12)</f>
        <v>22</v>
      </c>
      <c r="M13" s="43"/>
      <c r="N13" s="43"/>
      <c r="O13" s="43"/>
      <c r="P13" s="43"/>
      <c r="Q13" s="43"/>
      <c r="R13" s="43"/>
      <c r="S13" s="43"/>
      <c r="T13" s="43"/>
      <c r="U13" s="43"/>
      <c r="V13" s="43"/>
      <c r="W13" s="43"/>
      <c r="X13" s="47"/>
      <c r="Y13" s="47"/>
      <c r="Z13" s="47"/>
      <c r="AA13" s="47"/>
      <c r="AB13" s="47"/>
      <c r="AC13" s="47"/>
      <c r="AD13" s="47"/>
      <c r="AE13" s="47"/>
      <c r="AF13" s="47"/>
      <c r="AG13" s="47"/>
      <c r="AH13" s="47"/>
      <c r="AI13" s="47"/>
      <c r="AJ13" s="47"/>
      <c r="AK13" s="47"/>
      <c r="AL13" s="47"/>
      <c r="AM13" s="47"/>
      <c r="AN13" s="47"/>
      <c r="AO13" s="47"/>
      <c r="AP13" s="47"/>
      <c r="AQ13" s="56"/>
      <c r="AR13" s="56"/>
      <c r="AS13" s="56"/>
      <c r="AT13" s="56"/>
      <c r="AU13" s="56"/>
      <c r="AV13" s="56"/>
      <c r="AW13" s="56"/>
      <c r="AX13" s="56"/>
      <c r="AY13" s="56"/>
      <c r="AZ13" s="56"/>
      <c r="BA13" s="56"/>
      <c r="BB13" s="56"/>
      <c r="BC13" s="56"/>
      <c r="BD13" s="56"/>
      <c r="BE13" s="56"/>
      <c r="BF13" s="56"/>
      <c r="BG13" s="56"/>
      <c r="BH13" s="56"/>
    </row>
    <row r="14" spans="1:60" ht="16.5" customHeight="1" x14ac:dyDescent="0.2">
      <c r="A14" s="1" t="str">
        <f>IF(COUNTBLANK(A10:G11)=7,1,"")</f>
        <v/>
      </c>
      <c r="B14" s="1" t="str">
        <f>IF(A14=1,2,IF(AND(A14="",COUNTBLANK(A11:G11)=6),1,""))</f>
        <v/>
      </c>
      <c r="C14" s="1" t="str">
        <f>IF(B14&lt;&gt;"",B14+1,IF(AND(B14="",COUNTBLANK(A10:G11)=5),1,""))</f>
        <v/>
      </c>
      <c r="D14" s="1" t="str">
        <f>IF(C14&lt;&gt;"",C14+1,IF(AND(C14="",COUNTBLANK(A10:G11)=11),1,""))</f>
        <v/>
      </c>
      <c r="E14" s="1">
        <f>IF(D14&lt;&gt;"",D14+1,IF(AND(D14="",COUNTBLANK(A10:G11)=10),1,""))</f>
        <v>1</v>
      </c>
      <c r="F14" s="1">
        <f>IF(E14&lt;&gt;"",E14+1,IF(AND(E14="",COUNTBLANK(A10:G11)=9),1,""))</f>
        <v>2</v>
      </c>
      <c r="G14" s="1">
        <f>IF(COUNTBLANK(A14:F14)=6,1,F14+1)</f>
        <v>3</v>
      </c>
      <c r="H14" s="43"/>
      <c r="M14" s="43"/>
      <c r="N14" s="43"/>
      <c r="O14" s="43"/>
      <c r="P14" s="43"/>
      <c r="Q14" s="43"/>
      <c r="R14" s="43"/>
      <c r="S14" s="43"/>
      <c r="T14" s="43"/>
      <c r="U14" s="43"/>
      <c r="V14" s="43"/>
      <c r="W14" s="43"/>
      <c r="X14" s="47"/>
      <c r="Y14" s="47"/>
      <c r="Z14" s="47"/>
      <c r="AA14" s="47"/>
      <c r="AB14" s="47"/>
      <c r="AC14" s="47"/>
      <c r="AD14" s="47"/>
      <c r="AE14" s="47"/>
      <c r="AF14" s="47"/>
      <c r="AG14" s="47"/>
      <c r="AH14" s="47"/>
      <c r="AI14" s="47"/>
      <c r="AJ14" s="47"/>
      <c r="AK14" s="47"/>
      <c r="AL14" s="47"/>
      <c r="AM14" s="47"/>
      <c r="AN14" s="47"/>
      <c r="AO14" s="47"/>
      <c r="AP14" s="47"/>
      <c r="AQ14" s="56"/>
      <c r="AR14" s="56"/>
      <c r="AS14" s="56"/>
      <c r="AT14" s="56"/>
      <c r="AU14" s="56"/>
      <c r="AV14" s="56"/>
      <c r="AW14" s="56"/>
      <c r="AX14" s="56"/>
      <c r="AY14" s="56"/>
      <c r="AZ14" s="56"/>
      <c r="BA14" s="56"/>
      <c r="BB14" s="56"/>
      <c r="BC14" s="56"/>
      <c r="BD14" s="56"/>
      <c r="BE14" s="56"/>
      <c r="BF14" s="56"/>
      <c r="BG14" s="56"/>
      <c r="BH14" s="56"/>
    </row>
    <row r="15" spans="1:60" ht="16.5" customHeight="1" x14ac:dyDescent="0.2">
      <c r="A15" s="1">
        <f>G14+1</f>
        <v>4</v>
      </c>
      <c r="B15" s="1">
        <f t="shared" ref="B15:F15" si="6">A15+1</f>
        <v>5</v>
      </c>
      <c r="C15" s="1">
        <f t="shared" si="6"/>
        <v>6</v>
      </c>
      <c r="D15" s="1">
        <f t="shared" si="6"/>
        <v>7</v>
      </c>
      <c r="E15" s="1">
        <f t="shared" si="6"/>
        <v>8</v>
      </c>
      <c r="F15" s="1">
        <f t="shared" si="6"/>
        <v>9</v>
      </c>
      <c r="G15" s="1">
        <f>F15+1</f>
        <v>10</v>
      </c>
      <c r="H15" s="43"/>
      <c r="M15" s="43"/>
      <c r="N15" s="43"/>
      <c r="O15" s="43"/>
      <c r="P15" s="43"/>
      <c r="Q15" s="43"/>
      <c r="R15" s="43"/>
      <c r="S15" s="43"/>
      <c r="T15" s="43"/>
      <c r="U15" s="43"/>
      <c r="V15" s="43"/>
      <c r="W15" s="43"/>
      <c r="X15" s="47"/>
      <c r="Y15" s="47"/>
      <c r="Z15" s="47"/>
      <c r="AA15" s="47"/>
      <c r="AB15" s="47"/>
      <c r="AC15" s="47"/>
      <c r="AD15" s="47"/>
      <c r="AE15" s="47"/>
      <c r="AF15" s="47"/>
      <c r="AG15" s="47"/>
      <c r="AH15" s="47"/>
      <c r="AI15" s="47"/>
      <c r="AJ15" s="47"/>
      <c r="AK15" s="47"/>
      <c r="AL15" s="47"/>
      <c r="AM15" s="47"/>
      <c r="AN15" s="47"/>
      <c r="AO15" s="47"/>
      <c r="AP15" s="47"/>
      <c r="AQ15" s="56"/>
      <c r="AR15" s="56"/>
      <c r="AS15" s="56"/>
      <c r="AT15" s="56"/>
      <c r="AU15" s="56"/>
      <c r="AV15" s="56"/>
      <c r="AW15" s="56"/>
      <c r="AX15" s="56"/>
      <c r="AY15" s="56"/>
      <c r="AZ15" s="56"/>
      <c r="BA15" s="56"/>
      <c r="BB15" s="56"/>
      <c r="BC15" s="56"/>
      <c r="BD15" s="56"/>
      <c r="BE15" s="56"/>
      <c r="BF15" s="56"/>
      <c r="BG15" s="56"/>
      <c r="BH15" s="56"/>
    </row>
    <row r="16" spans="1:60" ht="16.5" customHeight="1" x14ac:dyDescent="0.2">
      <c r="A16" s="1">
        <f>G15+1</f>
        <v>11</v>
      </c>
      <c r="B16" s="1">
        <f t="shared" ref="B16:F16" si="7">A16+1</f>
        <v>12</v>
      </c>
      <c r="C16" s="1">
        <f t="shared" si="7"/>
        <v>13</v>
      </c>
      <c r="D16" s="1">
        <f t="shared" si="7"/>
        <v>14</v>
      </c>
      <c r="E16" s="1">
        <f t="shared" si="7"/>
        <v>15</v>
      </c>
      <c r="F16" s="1">
        <f t="shared" si="7"/>
        <v>16</v>
      </c>
      <c r="G16" s="1">
        <f>F16+1</f>
        <v>17</v>
      </c>
      <c r="H16" s="43"/>
      <c r="I16" s="108" t="str">
        <f>A52</f>
        <v>Januari 2020</v>
      </c>
      <c r="J16" s="50">
        <f>COUNT(A54:G59)</f>
        <v>31</v>
      </c>
      <c r="K16" s="50">
        <f t="shared" ref="K16:K21" si="8">INT(J16/7)</f>
        <v>4</v>
      </c>
      <c r="L16" s="50">
        <f t="shared" ref="L16:L21" si="9">J16-(K16*7)</f>
        <v>3</v>
      </c>
      <c r="M16" s="43"/>
      <c r="N16" s="43"/>
      <c r="O16" s="43"/>
      <c r="P16" s="43"/>
      <c r="Q16" s="43"/>
      <c r="R16" s="43"/>
      <c r="S16" s="43"/>
      <c r="T16" s="43"/>
      <c r="U16" s="43"/>
      <c r="V16" s="43"/>
      <c r="W16" s="43"/>
      <c r="X16" s="47"/>
      <c r="Y16" s="47"/>
      <c r="Z16" s="47"/>
      <c r="AA16" s="47"/>
      <c r="AB16" s="47"/>
      <c r="AC16" s="47"/>
      <c r="AD16" s="47"/>
      <c r="AE16" s="47"/>
      <c r="AF16" s="47"/>
      <c r="AG16" s="47"/>
      <c r="AH16" s="47"/>
      <c r="AI16" s="47"/>
      <c r="AJ16" s="47"/>
      <c r="AK16" s="47"/>
      <c r="AL16" s="47"/>
      <c r="AM16" s="47"/>
      <c r="AN16" s="47"/>
      <c r="AO16" s="47"/>
      <c r="AP16" s="47"/>
      <c r="AQ16" s="56"/>
      <c r="AR16" s="56"/>
      <c r="AS16" s="56"/>
      <c r="AT16" s="56"/>
      <c r="AU16" s="56"/>
      <c r="AV16" s="56"/>
      <c r="AW16" s="56"/>
      <c r="AX16" s="56"/>
      <c r="AY16" s="56"/>
      <c r="AZ16" s="56"/>
      <c r="BA16" s="56"/>
      <c r="BB16" s="56"/>
      <c r="BC16" s="56"/>
      <c r="BD16" s="56"/>
      <c r="BE16" s="56"/>
      <c r="BF16" s="56"/>
      <c r="BG16" s="56"/>
      <c r="BH16" s="56"/>
    </row>
    <row r="17" spans="1:60" ht="16.5" customHeight="1" x14ac:dyDescent="0.2">
      <c r="A17" s="1">
        <f>G16+1</f>
        <v>18</v>
      </c>
      <c r="B17" s="1">
        <f t="shared" ref="B17:F17" si="10">A17+1</f>
        <v>19</v>
      </c>
      <c r="C17" s="1">
        <f t="shared" si="10"/>
        <v>20</v>
      </c>
      <c r="D17" s="1">
        <f t="shared" si="10"/>
        <v>21</v>
      </c>
      <c r="E17" s="1">
        <f t="shared" si="10"/>
        <v>22</v>
      </c>
      <c r="F17" s="1">
        <f t="shared" si="10"/>
        <v>23</v>
      </c>
      <c r="G17" s="1">
        <f>F17+1</f>
        <v>24</v>
      </c>
      <c r="H17" s="43"/>
      <c r="I17" s="108" t="str">
        <f>A60</f>
        <v>Februari 2020</v>
      </c>
      <c r="J17" s="50">
        <f>COUNT(A62:G66)</f>
        <v>29</v>
      </c>
      <c r="K17" s="50">
        <f t="shared" si="8"/>
        <v>4</v>
      </c>
      <c r="L17" s="50">
        <f t="shared" si="9"/>
        <v>1</v>
      </c>
      <c r="M17" s="43"/>
      <c r="N17" s="43"/>
      <c r="O17" s="43"/>
      <c r="P17" s="43"/>
      <c r="Q17" s="43"/>
      <c r="R17" s="43"/>
      <c r="S17" s="43"/>
      <c r="T17" s="43"/>
      <c r="U17" s="43"/>
      <c r="V17" s="43"/>
      <c r="W17" s="43"/>
      <c r="X17" s="47"/>
      <c r="Y17" s="47"/>
      <c r="Z17" s="47"/>
      <c r="AA17" s="47"/>
      <c r="AB17" s="47"/>
      <c r="AC17" s="47"/>
      <c r="AD17" s="47"/>
      <c r="AE17" s="47"/>
      <c r="AF17" s="47"/>
      <c r="AG17" s="47"/>
      <c r="AH17" s="47"/>
      <c r="AI17" s="47"/>
      <c r="AJ17" s="47"/>
      <c r="AK17" s="47"/>
      <c r="AL17" s="47"/>
      <c r="AM17" s="47"/>
      <c r="AN17" s="47"/>
      <c r="AO17" s="47"/>
      <c r="AP17" s="47"/>
      <c r="AQ17" s="56"/>
      <c r="AR17" s="56"/>
      <c r="AS17" s="56"/>
      <c r="AT17" s="56"/>
      <c r="AU17" s="56"/>
      <c r="AV17" s="56"/>
      <c r="AW17" s="56"/>
      <c r="AX17" s="56"/>
      <c r="AY17" s="56"/>
      <c r="AZ17" s="56"/>
      <c r="BA17" s="56"/>
      <c r="BB17" s="56"/>
      <c r="BC17" s="56"/>
      <c r="BD17" s="56"/>
      <c r="BE17" s="56"/>
      <c r="BF17" s="56"/>
      <c r="BG17" s="56"/>
      <c r="BH17" s="56"/>
    </row>
    <row r="18" spans="1:60" ht="16.5" customHeight="1" x14ac:dyDescent="0.2">
      <c r="A18" s="1">
        <f>G17+1</f>
        <v>25</v>
      </c>
      <c r="B18" s="1">
        <f t="shared" ref="B18:C18" si="11">A18+1</f>
        <v>26</v>
      </c>
      <c r="C18" s="1">
        <f t="shared" si="11"/>
        <v>27</v>
      </c>
      <c r="D18" s="1">
        <f>IF(C18=31,"",C18+1)</f>
        <v>28</v>
      </c>
      <c r="E18" s="1">
        <f>IF(OR(D18=31,D18=""),"",D18+1)</f>
        <v>29</v>
      </c>
      <c r="F18" s="1">
        <f t="shared" ref="F18:G18" si="12">IF(OR(E18=31,E18=""),"",E18+1)</f>
        <v>30</v>
      </c>
      <c r="G18" s="1">
        <f t="shared" si="12"/>
        <v>31</v>
      </c>
      <c r="H18" s="43"/>
      <c r="I18" s="108" t="str">
        <f>A68</f>
        <v>Maret 2020</v>
      </c>
      <c r="J18" s="50">
        <f>COUNT(A70:G75)</f>
        <v>31</v>
      </c>
      <c r="K18" s="50">
        <f t="shared" si="8"/>
        <v>4</v>
      </c>
      <c r="L18" s="50">
        <f t="shared" si="9"/>
        <v>3</v>
      </c>
      <c r="M18" s="43"/>
      <c r="N18" s="43"/>
      <c r="O18" s="43"/>
      <c r="P18" s="43"/>
      <c r="Q18" s="43"/>
      <c r="R18" s="43"/>
      <c r="S18" s="43"/>
      <c r="T18" s="43"/>
      <c r="U18" s="43"/>
      <c r="V18" s="43"/>
      <c r="W18" s="43"/>
      <c r="X18" s="47"/>
      <c r="Y18" s="47"/>
      <c r="Z18" s="47"/>
      <c r="AA18" s="47"/>
      <c r="AB18" s="47"/>
      <c r="AC18" s="47"/>
      <c r="AD18" s="47"/>
      <c r="AE18" s="47"/>
      <c r="AF18" s="47"/>
      <c r="AG18" s="47"/>
      <c r="AH18" s="47"/>
      <c r="AI18" s="47"/>
      <c r="AJ18" s="47"/>
      <c r="AK18" s="47"/>
      <c r="AL18" s="47"/>
      <c r="AM18" s="47"/>
      <c r="AN18" s="47"/>
      <c r="AO18" s="47"/>
      <c r="AP18" s="47"/>
      <c r="AQ18" s="56"/>
      <c r="AR18" s="56"/>
      <c r="AS18" s="56"/>
      <c r="AT18" s="56"/>
      <c r="AU18" s="56"/>
      <c r="AV18" s="56"/>
      <c r="AW18" s="56"/>
      <c r="AX18" s="56"/>
      <c r="AY18" s="56"/>
      <c r="AZ18" s="56"/>
      <c r="BA18" s="56"/>
      <c r="BB18" s="56"/>
      <c r="BC18" s="56"/>
      <c r="BD18" s="56"/>
      <c r="BE18" s="56"/>
      <c r="BF18" s="56"/>
      <c r="BG18" s="56"/>
      <c r="BH18" s="56"/>
    </row>
    <row r="19" spans="1:60" ht="16.5" customHeight="1" x14ac:dyDescent="0.2">
      <c r="A19" s="1" t="str">
        <f>IF(OR(G18=31,G18=""),"",G18+1)</f>
        <v/>
      </c>
      <c r="B19" s="1" t="str">
        <f>IF(OR(A19=31,A19=""),"",A19+1)</f>
        <v/>
      </c>
      <c r="C19" s="1" t="str">
        <f t="shared" ref="C19:G19" si="13">IF(OR(B19=31,B19=""),"",B19+1)</f>
        <v/>
      </c>
      <c r="D19" s="1" t="str">
        <f t="shared" si="13"/>
        <v/>
      </c>
      <c r="E19" s="1" t="str">
        <f t="shared" si="13"/>
        <v/>
      </c>
      <c r="F19" s="1" t="str">
        <f t="shared" si="13"/>
        <v/>
      </c>
      <c r="G19" s="1" t="str">
        <f t="shared" si="13"/>
        <v/>
      </c>
      <c r="H19" s="43"/>
      <c r="I19" s="108" t="str">
        <f>A76</f>
        <v>April 2020</v>
      </c>
      <c r="J19" s="50">
        <f>COUNT(A78:G83)</f>
        <v>30</v>
      </c>
      <c r="K19" s="50">
        <f t="shared" si="8"/>
        <v>4</v>
      </c>
      <c r="L19" s="50">
        <f t="shared" si="9"/>
        <v>2</v>
      </c>
      <c r="M19" s="43"/>
      <c r="N19" s="43"/>
      <c r="O19" s="43"/>
      <c r="P19" s="43"/>
      <c r="Q19" s="43"/>
      <c r="R19" s="43"/>
      <c r="S19" s="43"/>
      <c r="T19" s="43"/>
      <c r="U19" s="43"/>
      <c r="V19" s="43"/>
      <c r="W19" s="43"/>
      <c r="X19" s="47"/>
      <c r="Y19" s="47"/>
      <c r="Z19" s="47"/>
      <c r="AA19" s="47"/>
      <c r="AB19" s="47"/>
      <c r="AC19" s="47"/>
      <c r="AD19" s="47"/>
      <c r="AE19" s="47"/>
      <c r="AF19" s="47"/>
      <c r="AG19" s="47"/>
      <c r="AH19" s="47"/>
      <c r="AI19" s="47"/>
      <c r="AJ19" s="47"/>
      <c r="AK19" s="47"/>
      <c r="AL19" s="47"/>
      <c r="AM19" s="47"/>
      <c r="AN19" s="47"/>
      <c r="AO19" s="47"/>
      <c r="AP19" s="47"/>
      <c r="AQ19" s="56"/>
      <c r="AR19" s="56"/>
      <c r="AS19" s="56"/>
      <c r="AT19" s="56"/>
      <c r="AU19" s="56"/>
      <c r="AV19" s="56"/>
      <c r="AW19" s="56"/>
      <c r="AX19" s="56"/>
      <c r="AY19" s="56"/>
      <c r="AZ19" s="56"/>
      <c r="BA19" s="56"/>
      <c r="BB19" s="56"/>
      <c r="BC19" s="56"/>
      <c r="BD19" s="56"/>
      <c r="BE19" s="56"/>
      <c r="BF19" s="56"/>
      <c r="BG19" s="56"/>
      <c r="BH19" s="56"/>
    </row>
    <row r="20" spans="1:60" ht="16.5" customHeight="1" x14ac:dyDescent="0.2">
      <c r="A20" s="184" t="str">
        <f>"September "&amp;LEFT(dt!E7,4)</f>
        <v>September 2019</v>
      </c>
      <c r="B20" s="184"/>
      <c r="C20" s="184"/>
      <c r="D20" s="184"/>
      <c r="E20" s="184"/>
      <c r="F20" s="184"/>
      <c r="G20" s="184"/>
      <c r="H20" s="43"/>
      <c r="I20" s="108" t="str">
        <f>A84</f>
        <v>Mei 2020</v>
      </c>
      <c r="J20" s="50">
        <f>COUNT(A86:G91)</f>
        <v>31</v>
      </c>
      <c r="K20" s="50">
        <f t="shared" si="8"/>
        <v>4</v>
      </c>
      <c r="L20" s="50">
        <f t="shared" si="9"/>
        <v>3</v>
      </c>
      <c r="M20" s="43"/>
      <c r="N20" s="43"/>
      <c r="O20" s="43"/>
      <c r="P20" s="43"/>
      <c r="Q20" s="43"/>
      <c r="R20" s="43"/>
      <c r="S20" s="43"/>
      <c r="T20" s="43"/>
      <c r="U20" s="43"/>
      <c r="V20" s="43"/>
      <c r="W20" s="43"/>
      <c r="X20" s="47"/>
      <c r="Y20" s="47"/>
      <c r="Z20" s="47"/>
      <c r="AA20" s="47"/>
      <c r="AB20" s="47"/>
      <c r="AC20" s="47"/>
      <c r="AD20" s="47"/>
      <c r="AE20" s="47"/>
      <c r="AF20" s="47"/>
      <c r="AG20" s="47"/>
      <c r="AH20" s="47"/>
      <c r="AI20" s="47"/>
      <c r="AJ20" s="47"/>
      <c r="AK20" s="47"/>
      <c r="AL20" s="47"/>
      <c r="AM20" s="47"/>
      <c r="AN20" s="47"/>
      <c r="AO20" s="47"/>
      <c r="AP20" s="47"/>
      <c r="AQ20" s="56"/>
      <c r="AR20" s="56"/>
      <c r="AS20" s="56"/>
      <c r="AT20" s="56"/>
      <c r="AU20" s="56"/>
      <c r="AV20" s="56"/>
      <c r="AW20" s="56"/>
      <c r="AX20" s="56"/>
      <c r="AY20" s="56"/>
      <c r="AZ20" s="56"/>
      <c r="BA20" s="56"/>
      <c r="BB20" s="56"/>
      <c r="BC20" s="56"/>
      <c r="BD20" s="56"/>
      <c r="BE20" s="56"/>
      <c r="BF20" s="56"/>
      <c r="BG20" s="56"/>
      <c r="BH20" s="56"/>
    </row>
    <row r="21" spans="1:60" ht="16.5" customHeight="1" x14ac:dyDescent="0.2">
      <c r="A21" s="70" t="s">
        <v>0</v>
      </c>
      <c r="B21" s="71" t="s">
        <v>1</v>
      </c>
      <c r="C21" s="71" t="s">
        <v>1</v>
      </c>
      <c r="D21" s="71" t="s">
        <v>2</v>
      </c>
      <c r="E21" s="71" t="s">
        <v>3</v>
      </c>
      <c r="F21" s="71" t="s">
        <v>4</v>
      </c>
      <c r="G21" s="71" t="s">
        <v>1</v>
      </c>
      <c r="H21" s="43"/>
      <c r="I21" s="108" t="str">
        <f>A92</f>
        <v>Juni 2020</v>
      </c>
      <c r="J21" s="50">
        <f>COUNT(A94:G99)</f>
        <v>30</v>
      </c>
      <c r="K21" s="50">
        <f t="shared" si="8"/>
        <v>4</v>
      </c>
      <c r="L21" s="50">
        <f t="shared" si="9"/>
        <v>2</v>
      </c>
      <c r="M21" s="43"/>
      <c r="N21" s="43"/>
      <c r="O21" s="43"/>
      <c r="P21" s="43"/>
      <c r="Q21" s="43"/>
      <c r="R21" s="43"/>
      <c r="S21" s="43"/>
      <c r="T21" s="43"/>
      <c r="U21" s="43"/>
      <c r="V21" s="43"/>
      <c r="W21" s="43"/>
      <c r="X21" s="47"/>
      <c r="Y21" s="47"/>
      <c r="Z21" s="47"/>
      <c r="AA21" s="47"/>
      <c r="AB21" s="47"/>
      <c r="AC21" s="47"/>
      <c r="AD21" s="47"/>
      <c r="AE21" s="47"/>
      <c r="AF21" s="47"/>
      <c r="AG21" s="47"/>
      <c r="AH21" s="47"/>
      <c r="AI21" s="47"/>
      <c r="AJ21" s="47"/>
      <c r="AK21" s="47"/>
      <c r="AL21" s="47"/>
      <c r="AM21" s="47"/>
      <c r="AN21" s="47"/>
      <c r="AO21" s="47"/>
      <c r="AP21" s="47"/>
      <c r="AQ21" s="56"/>
      <c r="AR21" s="56"/>
      <c r="AS21" s="56"/>
      <c r="AT21" s="56"/>
      <c r="AU21" s="56"/>
      <c r="AV21" s="56"/>
      <c r="AW21" s="56"/>
      <c r="AX21" s="56"/>
      <c r="AY21" s="56"/>
      <c r="AZ21" s="56"/>
      <c r="BA21" s="56"/>
      <c r="BB21" s="56"/>
      <c r="BC21" s="56"/>
      <c r="BD21" s="56"/>
      <c r="BE21" s="56"/>
      <c r="BF21" s="56"/>
      <c r="BG21" s="56"/>
      <c r="BH21" s="56"/>
    </row>
    <row r="22" spans="1:60" ht="16.5" customHeight="1" x14ac:dyDescent="0.2">
      <c r="A22" s="1">
        <f>IF(COUNTBLANK(A18:G19)=7,1,"")</f>
        <v>1</v>
      </c>
      <c r="B22" s="1">
        <f>IF(A22=1,2,IF(AND(A22="",COUNTBLANK(A19:G19)=6),1,""))</f>
        <v>2</v>
      </c>
      <c r="C22" s="1">
        <f>IF(B22&lt;&gt;"",B22+1,IF(AND(B22="",COUNTBLANK(A18:G19)=5),1,""))</f>
        <v>3</v>
      </c>
      <c r="D22" s="1">
        <f>IF(C22&lt;&gt;"",C22+1,IF(AND(C22="",COUNTBLANK(A18:G19)=11),1,""))</f>
        <v>4</v>
      </c>
      <c r="E22" s="1">
        <f>IF(D22&lt;&gt;"",D22+1,IF(AND(D22="",COUNTBLANK(A18:G19)=10),1,""))</f>
        <v>5</v>
      </c>
      <c r="F22" s="1">
        <f>IF(E22&lt;&gt;"",E22+1,IF(AND(E22="",COUNTBLANK(A18:G19)=9),1,""))</f>
        <v>6</v>
      </c>
      <c r="G22" s="1">
        <f>IF(COUNTBLANK(A22:F22)=6,1,F22+1)</f>
        <v>7</v>
      </c>
      <c r="H22" s="43"/>
      <c r="J22" s="50">
        <f>SUM(J16:J21)</f>
        <v>182</v>
      </c>
      <c r="K22" s="50">
        <f t="shared" ref="K22:L22" si="14">SUM(K16:K21)</f>
        <v>24</v>
      </c>
      <c r="L22" s="50">
        <f t="shared" si="14"/>
        <v>14</v>
      </c>
      <c r="M22" s="43"/>
      <c r="N22" s="43"/>
      <c r="O22" s="43"/>
      <c r="P22" s="43"/>
      <c r="Q22" s="43"/>
      <c r="R22" s="43"/>
      <c r="S22" s="43"/>
      <c r="T22" s="43"/>
      <c r="U22" s="43"/>
      <c r="V22" s="43"/>
      <c r="W22" s="43"/>
      <c r="X22" s="47"/>
      <c r="Y22" s="47"/>
      <c r="Z22" s="47"/>
      <c r="AA22" s="47"/>
      <c r="AB22" s="47"/>
      <c r="AC22" s="47"/>
      <c r="AD22" s="47"/>
      <c r="AE22" s="47"/>
      <c r="AF22" s="47"/>
      <c r="AG22" s="47"/>
      <c r="AH22" s="47"/>
      <c r="AI22" s="47"/>
      <c r="AJ22" s="47"/>
      <c r="AK22" s="47"/>
      <c r="AL22" s="47"/>
      <c r="AM22" s="47"/>
      <c r="AN22" s="47"/>
      <c r="AO22" s="47"/>
      <c r="AP22" s="47"/>
      <c r="AQ22" s="56"/>
      <c r="AR22" s="56"/>
      <c r="AS22" s="56"/>
      <c r="AT22" s="56"/>
      <c r="AU22" s="56"/>
      <c r="AV22" s="56"/>
      <c r="AW22" s="56"/>
      <c r="AX22" s="56"/>
      <c r="AY22" s="56"/>
      <c r="AZ22" s="56"/>
      <c r="BA22" s="56"/>
      <c r="BB22" s="56"/>
      <c r="BC22" s="56"/>
      <c r="BD22" s="56"/>
      <c r="BE22" s="56"/>
      <c r="BF22" s="56"/>
      <c r="BG22" s="56"/>
      <c r="BH22" s="56"/>
    </row>
    <row r="23" spans="1:60" ht="16.5" customHeight="1" x14ac:dyDescent="0.2">
      <c r="A23" s="1">
        <f>G22+1</f>
        <v>8</v>
      </c>
      <c r="B23" s="1">
        <f t="shared" ref="B23:F23" si="15">A23+1</f>
        <v>9</v>
      </c>
      <c r="C23" s="1">
        <f t="shared" si="15"/>
        <v>10</v>
      </c>
      <c r="D23" s="1">
        <f t="shared" si="15"/>
        <v>11</v>
      </c>
      <c r="E23" s="1">
        <f t="shared" si="15"/>
        <v>12</v>
      </c>
      <c r="F23" s="1">
        <f t="shared" si="15"/>
        <v>13</v>
      </c>
      <c r="G23" s="1">
        <f>F23+1</f>
        <v>14</v>
      </c>
      <c r="H23" s="43"/>
      <c r="I23" s="50" t="s">
        <v>108</v>
      </c>
      <c r="J23" s="50">
        <f>COUNT(A55:A99)-1</f>
        <v>26</v>
      </c>
      <c r="K23" s="50">
        <f>INT(J22/7)</f>
        <v>26</v>
      </c>
      <c r="L23" s="50">
        <f>J22-(K23*7)</f>
        <v>0</v>
      </c>
      <c r="M23" s="43"/>
      <c r="N23" s="43"/>
      <c r="O23" s="43"/>
      <c r="P23" s="43"/>
      <c r="Q23" s="43"/>
      <c r="R23" s="43"/>
      <c r="S23" s="43"/>
      <c r="T23" s="43"/>
      <c r="U23" s="43"/>
      <c r="V23" s="43"/>
      <c r="W23" s="43"/>
      <c r="X23" s="47"/>
      <c r="Y23" s="47"/>
      <c r="Z23" s="47"/>
      <c r="AA23" s="47"/>
      <c r="AB23" s="47"/>
      <c r="AC23" s="47"/>
      <c r="AD23" s="47"/>
      <c r="AE23" s="47"/>
      <c r="AF23" s="47"/>
      <c r="AG23" s="47"/>
      <c r="AH23" s="47"/>
      <c r="AI23" s="47"/>
      <c r="AJ23" s="47"/>
      <c r="AK23" s="47"/>
      <c r="AL23" s="47"/>
      <c r="AM23" s="47"/>
      <c r="AN23" s="47"/>
      <c r="AO23" s="47"/>
      <c r="AP23" s="47"/>
      <c r="AQ23" s="56"/>
      <c r="AR23" s="56"/>
      <c r="AS23" s="56"/>
      <c r="AT23" s="56"/>
      <c r="AU23" s="56"/>
      <c r="AV23" s="56"/>
      <c r="AW23" s="56"/>
      <c r="AX23" s="56"/>
      <c r="AY23" s="56"/>
      <c r="AZ23" s="56"/>
      <c r="BA23" s="56"/>
      <c r="BB23" s="56"/>
      <c r="BC23" s="56"/>
      <c r="BD23" s="56"/>
      <c r="BE23" s="56"/>
      <c r="BF23" s="56"/>
      <c r="BG23" s="56"/>
      <c r="BH23" s="56"/>
    </row>
    <row r="24" spans="1:60" ht="16.5" customHeight="1" x14ac:dyDescent="0.2">
      <c r="A24" s="1">
        <f>G23+1</f>
        <v>15</v>
      </c>
      <c r="B24" s="1">
        <f t="shared" ref="B24:F24" si="16">A24+1</f>
        <v>16</v>
      </c>
      <c r="C24" s="1">
        <f t="shared" si="16"/>
        <v>17</v>
      </c>
      <c r="D24" s="1">
        <f t="shared" si="16"/>
        <v>18</v>
      </c>
      <c r="E24" s="1">
        <f t="shared" si="16"/>
        <v>19</v>
      </c>
      <c r="F24" s="1">
        <f t="shared" si="16"/>
        <v>20</v>
      </c>
      <c r="G24" s="1">
        <f>F24+1</f>
        <v>21</v>
      </c>
      <c r="H24" s="43"/>
      <c r="J24" s="43"/>
      <c r="K24" s="50">
        <f>IF(L23&gt;=3,K23+1,K23)</f>
        <v>26</v>
      </c>
      <c r="L24" s="43"/>
      <c r="M24" s="43"/>
      <c r="N24" s="43"/>
      <c r="O24" s="43"/>
      <c r="P24" s="43"/>
      <c r="Q24" s="43"/>
      <c r="R24" s="43"/>
      <c r="S24" s="43"/>
      <c r="T24" s="43"/>
      <c r="U24" s="43"/>
      <c r="V24" s="43"/>
      <c r="W24" s="43"/>
      <c r="X24" s="47"/>
      <c r="Y24" s="47"/>
      <c r="Z24" s="47"/>
      <c r="AA24" s="47"/>
      <c r="AB24" s="47"/>
      <c r="AC24" s="47"/>
      <c r="AD24" s="47"/>
      <c r="AE24" s="47"/>
      <c r="AF24" s="47"/>
      <c r="AG24" s="47"/>
      <c r="AH24" s="47"/>
      <c r="AI24" s="47"/>
      <c r="AJ24" s="47"/>
      <c r="AK24" s="47"/>
      <c r="AL24" s="47"/>
      <c r="AM24" s="47"/>
      <c r="AN24" s="47"/>
      <c r="AO24" s="47"/>
      <c r="AP24" s="47"/>
      <c r="AQ24" s="56"/>
      <c r="AR24" s="56"/>
      <c r="AS24" s="56"/>
      <c r="AT24" s="56"/>
      <c r="AU24" s="56"/>
      <c r="AV24" s="56"/>
      <c r="AW24" s="56"/>
      <c r="AX24" s="56"/>
      <c r="AY24" s="56"/>
      <c r="AZ24" s="56"/>
      <c r="BA24" s="56"/>
      <c r="BB24" s="56"/>
      <c r="BC24" s="56"/>
      <c r="BD24" s="56"/>
      <c r="BE24" s="56"/>
      <c r="BF24" s="56"/>
      <c r="BG24" s="56"/>
      <c r="BH24" s="56"/>
    </row>
    <row r="25" spans="1:60" ht="16.5" customHeight="1" x14ac:dyDescent="0.2">
      <c r="A25" s="1">
        <f>G24+1</f>
        <v>22</v>
      </c>
      <c r="B25" s="1">
        <f t="shared" ref="B25:F25" si="17">A25+1</f>
        <v>23</v>
      </c>
      <c r="C25" s="1">
        <f t="shared" si="17"/>
        <v>24</v>
      </c>
      <c r="D25" s="1">
        <f t="shared" si="17"/>
        <v>25</v>
      </c>
      <c r="E25" s="1">
        <f t="shared" si="17"/>
        <v>26</v>
      </c>
      <c r="F25" s="1">
        <f t="shared" si="17"/>
        <v>27</v>
      </c>
      <c r="G25" s="1">
        <f>F25+1</f>
        <v>28</v>
      </c>
      <c r="H25" s="43"/>
      <c r="J25" s="43"/>
      <c r="K25" s="43"/>
      <c r="L25" s="43"/>
      <c r="M25" s="43"/>
      <c r="N25" s="43"/>
      <c r="O25" s="43"/>
      <c r="P25" s="43"/>
      <c r="Q25" s="43"/>
      <c r="R25" s="43"/>
      <c r="S25" s="43"/>
      <c r="T25" s="43"/>
      <c r="U25" s="43"/>
      <c r="V25" s="43"/>
      <c r="W25" s="43"/>
      <c r="X25" s="47"/>
      <c r="Y25" s="47"/>
      <c r="Z25" s="47"/>
      <c r="AA25" s="47"/>
      <c r="AB25" s="47"/>
      <c r="AC25" s="47"/>
      <c r="AD25" s="47"/>
      <c r="AE25" s="47"/>
      <c r="AF25" s="47"/>
      <c r="AG25" s="47"/>
      <c r="AH25" s="47"/>
      <c r="AI25" s="47"/>
      <c r="AJ25" s="47"/>
      <c r="AK25" s="47"/>
      <c r="AL25" s="47"/>
      <c r="AM25" s="47"/>
      <c r="AN25" s="47"/>
      <c r="AO25" s="47"/>
      <c r="AP25" s="47"/>
      <c r="AQ25" s="56"/>
      <c r="AR25" s="56"/>
      <c r="AS25" s="56"/>
      <c r="AT25" s="56"/>
      <c r="AU25" s="56"/>
      <c r="AV25" s="56"/>
      <c r="AW25" s="56"/>
      <c r="AX25" s="56"/>
      <c r="AY25" s="56"/>
      <c r="AZ25" s="56"/>
      <c r="BA25" s="56"/>
      <c r="BB25" s="56"/>
      <c r="BC25" s="56"/>
      <c r="BD25" s="56"/>
      <c r="BE25" s="56"/>
      <c r="BF25" s="56"/>
      <c r="BG25" s="56"/>
      <c r="BH25" s="56"/>
    </row>
    <row r="26" spans="1:60" ht="16.5" customHeight="1" x14ac:dyDescent="0.2">
      <c r="A26" s="1">
        <f>G25+1</f>
        <v>29</v>
      </c>
      <c r="B26" s="1">
        <f t="shared" ref="B26" si="18">A26+1</f>
        <v>30</v>
      </c>
      <c r="C26" s="1" t="str">
        <f>IF(B26=30,"",B26+1)</f>
        <v/>
      </c>
      <c r="D26" s="1" t="str">
        <f>IF(OR(C26=30,C26=""),"",C26+1)</f>
        <v/>
      </c>
      <c r="E26" s="1" t="str">
        <f t="shared" ref="E26:G26" si="19">IF(OR(D26=30,D26=""),"",D26+1)</f>
        <v/>
      </c>
      <c r="F26" s="1" t="str">
        <f t="shared" si="19"/>
        <v/>
      </c>
      <c r="G26" s="1" t="str">
        <f t="shared" si="19"/>
        <v/>
      </c>
      <c r="H26" s="43"/>
      <c r="J26" s="43"/>
      <c r="K26" s="43"/>
      <c r="L26" s="43"/>
      <c r="M26" s="43"/>
      <c r="N26" s="43"/>
      <c r="O26" s="43"/>
      <c r="P26" s="43"/>
      <c r="Q26" s="43"/>
      <c r="R26" s="43"/>
      <c r="S26" s="43"/>
      <c r="T26" s="43"/>
      <c r="U26" s="43"/>
      <c r="V26" s="43"/>
      <c r="W26" s="43"/>
      <c r="X26" s="47"/>
      <c r="Y26" s="47"/>
      <c r="Z26" s="47"/>
      <c r="AA26" s="47"/>
      <c r="AB26" s="47"/>
      <c r="AC26" s="47"/>
      <c r="AD26" s="47"/>
      <c r="AE26" s="47"/>
      <c r="AF26" s="47"/>
      <c r="AG26" s="47"/>
      <c r="AH26" s="47"/>
      <c r="AI26" s="47"/>
      <c r="AJ26" s="47"/>
      <c r="AK26" s="47"/>
      <c r="AL26" s="47"/>
      <c r="AM26" s="47"/>
      <c r="AN26" s="47"/>
      <c r="AO26" s="47"/>
      <c r="AP26" s="47"/>
      <c r="AQ26" s="56"/>
      <c r="AR26" s="56"/>
      <c r="AS26" s="56"/>
      <c r="AT26" s="56"/>
      <c r="AU26" s="56"/>
      <c r="AV26" s="56"/>
      <c r="AW26" s="56"/>
      <c r="AX26" s="56"/>
      <c r="AY26" s="56"/>
      <c r="AZ26" s="56"/>
      <c r="BA26" s="56"/>
      <c r="BB26" s="56"/>
      <c r="BC26" s="56"/>
      <c r="BD26" s="56"/>
      <c r="BE26" s="56"/>
      <c r="BF26" s="56"/>
      <c r="BG26" s="56"/>
      <c r="BH26" s="56"/>
    </row>
    <row r="27" spans="1:60" ht="16.5" customHeight="1" x14ac:dyDescent="0.2">
      <c r="A27" s="1" t="str">
        <f>IF(OR(G26=30,G26=""),"",G26+1)</f>
        <v/>
      </c>
      <c r="B27" s="1" t="str">
        <f t="shared" ref="B27:G27" si="20">IF(OR(A27=30,A27=""),"",A27+1)</f>
        <v/>
      </c>
      <c r="C27" s="1" t="str">
        <f t="shared" si="20"/>
        <v/>
      </c>
      <c r="D27" s="1" t="str">
        <f t="shared" si="20"/>
        <v/>
      </c>
      <c r="E27" s="1" t="str">
        <f t="shared" si="20"/>
        <v/>
      </c>
      <c r="F27" s="1" t="str">
        <f t="shared" si="20"/>
        <v/>
      </c>
      <c r="G27" s="1" t="str">
        <f t="shared" si="20"/>
        <v/>
      </c>
      <c r="H27" s="43"/>
      <c r="J27" s="43"/>
      <c r="K27" s="43"/>
      <c r="L27" s="43"/>
      <c r="M27" s="43"/>
      <c r="N27" s="43"/>
      <c r="O27" s="43"/>
      <c r="P27" s="43"/>
      <c r="Q27" s="43"/>
      <c r="R27" s="43"/>
      <c r="S27" s="43"/>
      <c r="T27" s="43"/>
      <c r="U27" s="43"/>
      <c r="V27" s="43"/>
      <c r="W27" s="43"/>
      <c r="X27" s="47"/>
      <c r="Y27" s="47"/>
      <c r="Z27" s="47"/>
      <c r="AA27" s="47"/>
      <c r="AB27" s="47"/>
      <c r="AC27" s="47"/>
      <c r="AD27" s="47"/>
      <c r="AE27" s="47"/>
      <c r="AF27" s="47"/>
      <c r="AG27" s="47"/>
      <c r="AH27" s="47"/>
      <c r="AI27" s="47"/>
      <c r="AJ27" s="47"/>
      <c r="AK27" s="47"/>
      <c r="AL27" s="47"/>
      <c r="AM27" s="47"/>
      <c r="AN27" s="47"/>
      <c r="AO27" s="47"/>
      <c r="AP27" s="47"/>
      <c r="AQ27" s="56"/>
      <c r="AR27" s="56"/>
      <c r="AS27" s="56"/>
      <c r="AT27" s="56"/>
      <c r="AU27" s="56"/>
      <c r="AV27" s="56"/>
      <c r="AW27" s="56"/>
      <c r="AX27" s="56"/>
      <c r="AY27" s="56"/>
      <c r="AZ27" s="56"/>
      <c r="BA27" s="56"/>
      <c r="BB27" s="56"/>
      <c r="BC27" s="56"/>
      <c r="BD27" s="56"/>
      <c r="BE27" s="56"/>
      <c r="BF27" s="56"/>
      <c r="BG27" s="56"/>
      <c r="BH27" s="56"/>
    </row>
    <row r="28" spans="1:60" ht="15" customHeight="1" x14ac:dyDescent="0.2">
      <c r="A28" s="184" t="str">
        <f>"Oktober "&amp;LEFT(dt!E7,4)</f>
        <v>Oktober 2019</v>
      </c>
      <c r="B28" s="184"/>
      <c r="C28" s="184"/>
      <c r="D28" s="184"/>
      <c r="E28" s="184"/>
      <c r="F28" s="184"/>
      <c r="G28" s="184"/>
      <c r="H28" s="52"/>
      <c r="P28" s="52"/>
      <c r="X28" s="47"/>
      <c r="Y28" s="47"/>
      <c r="Z28" s="47"/>
      <c r="AA28" s="47"/>
      <c r="AB28" s="47"/>
      <c r="AC28" s="47"/>
      <c r="AD28" s="47"/>
      <c r="AE28" s="47"/>
      <c r="AF28" s="47"/>
      <c r="AG28" s="47"/>
      <c r="AH28" s="47"/>
      <c r="AI28" s="47"/>
      <c r="AJ28" s="47"/>
      <c r="AK28" s="47"/>
      <c r="AL28" s="47"/>
      <c r="AM28" s="47"/>
      <c r="AN28" s="47"/>
      <c r="AO28" s="47"/>
      <c r="AP28" s="47"/>
      <c r="AQ28" s="56"/>
      <c r="AR28" s="56"/>
      <c r="AS28" s="56"/>
      <c r="AT28" s="56"/>
      <c r="AU28" s="56"/>
      <c r="AV28" s="56"/>
      <c r="AW28" s="56"/>
      <c r="AX28" s="56"/>
      <c r="AY28" s="56"/>
      <c r="AZ28" s="56"/>
      <c r="BA28" s="56"/>
      <c r="BB28" s="56"/>
      <c r="BC28" s="56"/>
      <c r="BD28" s="56"/>
      <c r="BE28" s="56"/>
      <c r="BF28" s="56"/>
      <c r="BG28" s="56"/>
      <c r="BH28" s="56"/>
    </row>
    <row r="29" spans="1:60" ht="16.5" customHeight="1" x14ac:dyDescent="0.2">
      <c r="A29" s="70" t="s">
        <v>0</v>
      </c>
      <c r="B29" s="71" t="s">
        <v>1</v>
      </c>
      <c r="C29" s="71" t="s">
        <v>1</v>
      </c>
      <c r="D29" s="71" t="s">
        <v>2</v>
      </c>
      <c r="E29" s="71" t="s">
        <v>3</v>
      </c>
      <c r="F29" s="71" t="s">
        <v>4</v>
      </c>
      <c r="G29" s="71" t="s">
        <v>1</v>
      </c>
      <c r="H29" s="52"/>
      <c r="P29" s="52"/>
      <c r="X29" s="47"/>
      <c r="Y29" s="47"/>
      <c r="Z29" s="47"/>
      <c r="AA29" s="47"/>
      <c r="AB29" s="47"/>
      <c r="AC29" s="47"/>
      <c r="AD29" s="47"/>
      <c r="AE29" s="47"/>
      <c r="AF29" s="47"/>
      <c r="AG29" s="47"/>
      <c r="AH29" s="47"/>
      <c r="AI29" s="47"/>
      <c r="AJ29" s="47"/>
      <c r="AK29" s="47"/>
      <c r="AL29" s="47"/>
      <c r="AM29" s="47"/>
      <c r="AN29" s="47"/>
      <c r="AO29" s="47"/>
      <c r="AP29" s="47"/>
      <c r="AQ29" s="56"/>
      <c r="AR29" s="56"/>
      <c r="AS29" s="56"/>
      <c r="AT29" s="56"/>
      <c r="AU29" s="56"/>
      <c r="AV29" s="56"/>
      <c r="AW29" s="56"/>
      <c r="AX29" s="56"/>
      <c r="AY29" s="56"/>
      <c r="AZ29" s="56"/>
      <c r="BA29" s="56"/>
      <c r="BB29" s="56"/>
      <c r="BC29" s="56"/>
      <c r="BD29" s="56"/>
      <c r="BE29" s="56"/>
      <c r="BF29" s="56"/>
      <c r="BG29" s="56"/>
      <c r="BH29" s="56"/>
    </row>
    <row r="30" spans="1:60" ht="16.5" customHeight="1" x14ac:dyDescent="0.2">
      <c r="A30" s="1" t="str">
        <f>IF(COUNTBLANK(A26:G27)=7,1,"")</f>
        <v/>
      </c>
      <c r="B30" s="1" t="str">
        <f>IF(A30=1,2,IF(AND(A30="",COUNTBLANK(A26:G27)=6),1,""))</f>
        <v/>
      </c>
      <c r="C30" s="1">
        <f>IF(B30&lt;&gt;"",B30+1,IF(AND(B30="",COUNTBLANK(A26:G27)=12),1,""))</f>
        <v>1</v>
      </c>
      <c r="D30" s="1">
        <f>IF(C30&lt;&gt;"",C30+1,IF(AND(C30="",COUNTBLANK(A26:G27)=11),1,""))</f>
        <v>2</v>
      </c>
      <c r="E30" s="1">
        <f>IF(D30&lt;&gt;"",D30+1,IF(AND(D30="",COUNTBLANK(A26:G27)=10),1,""))</f>
        <v>3</v>
      </c>
      <c r="F30" s="1">
        <f>IF(E30&lt;&gt;"",E30+1,IF(AND(E30="",COUNTBLANK(A26:G27)=9),1,""))</f>
        <v>4</v>
      </c>
      <c r="G30" s="1">
        <f>IF(COUNTBLANK(A30:F30)=6,1,F30+1)</f>
        <v>5</v>
      </c>
      <c r="H30" s="43"/>
      <c r="P30" s="43"/>
      <c r="X30" s="47"/>
      <c r="Y30" s="47"/>
      <c r="Z30" s="47"/>
      <c r="AA30" s="47"/>
      <c r="AB30" s="47"/>
      <c r="AC30" s="47"/>
      <c r="AD30" s="47"/>
      <c r="AE30" s="47"/>
      <c r="AF30" s="47"/>
      <c r="AG30" s="47"/>
      <c r="AH30" s="47"/>
      <c r="AI30" s="47"/>
      <c r="AJ30" s="47"/>
      <c r="AK30" s="47"/>
      <c r="AL30" s="47"/>
      <c r="AM30" s="47"/>
      <c r="AN30" s="47"/>
      <c r="AO30" s="47"/>
      <c r="AP30" s="47"/>
      <c r="AQ30" s="56"/>
      <c r="AR30" s="56"/>
      <c r="AS30" s="56"/>
      <c r="AT30" s="56"/>
      <c r="AU30" s="56"/>
      <c r="AV30" s="56"/>
      <c r="AW30" s="56"/>
      <c r="AX30" s="56"/>
      <c r="AY30" s="56"/>
      <c r="AZ30" s="56"/>
      <c r="BA30" s="56"/>
      <c r="BB30" s="56"/>
      <c r="BC30" s="56"/>
      <c r="BD30" s="56"/>
      <c r="BE30" s="56"/>
      <c r="BF30" s="56"/>
      <c r="BG30" s="56"/>
      <c r="BH30" s="56"/>
    </row>
    <row r="31" spans="1:60" ht="16.5" customHeight="1" x14ac:dyDescent="0.2">
      <c r="A31" s="1">
        <f>G30+1</f>
        <v>6</v>
      </c>
      <c r="B31" s="1">
        <f t="shared" ref="B31:F31" si="21">A31+1</f>
        <v>7</v>
      </c>
      <c r="C31" s="1">
        <f t="shared" si="21"/>
        <v>8</v>
      </c>
      <c r="D31" s="1">
        <f t="shared" si="21"/>
        <v>9</v>
      </c>
      <c r="E31" s="1">
        <f t="shared" si="21"/>
        <v>10</v>
      </c>
      <c r="F31" s="1">
        <f t="shared" si="21"/>
        <v>11</v>
      </c>
      <c r="G31" s="1">
        <f>F31+1</f>
        <v>12</v>
      </c>
      <c r="H31" s="43"/>
      <c r="P31" s="43"/>
      <c r="X31" s="47"/>
      <c r="Y31" s="47"/>
      <c r="Z31" s="47"/>
      <c r="AA31" s="47"/>
      <c r="AB31" s="47"/>
      <c r="AC31" s="47"/>
      <c r="AD31" s="47"/>
      <c r="AE31" s="47"/>
      <c r="AF31" s="47"/>
      <c r="AG31" s="47"/>
      <c r="AH31" s="47"/>
      <c r="AI31" s="47"/>
      <c r="AJ31" s="47"/>
      <c r="AK31" s="47"/>
      <c r="AL31" s="47"/>
      <c r="AM31" s="47"/>
      <c r="AN31" s="47"/>
      <c r="AO31" s="47"/>
      <c r="AP31" s="47"/>
      <c r="AQ31" s="56"/>
      <c r="AR31" s="56"/>
      <c r="AS31" s="56"/>
      <c r="AT31" s="56"/>
      <c r="AU31" s="56"/>
      <c r="AV31" s="56"/>
      <c r="AW31" s="56"/>
      <c r="AX31" s="56"/>
      <c r="AY31" s="56"/>
      <c r="AZ31" s="56"/>
      <c r="BA31" s="56"/>
      <c r="BB31" s="56"/>
      <c r="BC31" s="56"/>
      <c r="BD31" s="56"/>
      <c r="BE31" s="56"/>
      <c r="BF31" s="56"/>
      <c r="BG31" s="56"/>
      <c r="BH31" s="56"/>
    </row>
    <row r="32" spans="1:60" ht="16.5" customHeight="1" x14ac:dyDescent="0.2">
      <c r="A32" s="1">
        <f>G31+1</f>
        <v>13</v>
      </c>
      <c r="B32" s="1">
        <f t="shared" ref="B32:F32" si="22">A32+1</f>
        <v>14</v>
      </c>
      <c r="C32" s="1">
        <f t="shared" si="22"/>
        <v>15</v>
      </c>
      <c r="D32" s="1">
        <f t="shared" si="22"/>
        <v>16</v>
      </c>
      <c r="E32" s="1">
        <f t="shared" si="22"/>
        <v>17</v>
      </c>
      <c r="F32" s="1">
        <f t="shared" si="22"/>
        <v>18</v>
      </c>
      <c r="G32" s="1">
        <f>F32+1</f>
        <v>19</v>
      </c>
      <c r="H32" s="43"/>
      <c r="P32" s="43"/>
      <c r="X32" s="47"/>
      <c r="Y32" s="47"/>
      <c r="Z32" s="47"/>
      <c r="AA32" s="47"/>
      <c r="AB32" s="47"/>
      <c r="AC32" s="47"/>
      <c r="AD32" s="47"/>
      <c r="AE32" s="47"/>
      <c r="AF32" s="47"/>
      <c r="AG32" s="47"/>
      <c r="AH32" s="47"/>
      <c r="AI32" s="47"/>
      <c r="AJ32" s="47"/>
      <c r="AK32" s="47"/>
      <c r="AL32" s="47"/>
      <c r="AM32" s="47"/>
      <c r="AN32" s="47"/>
      <c r="AO32" s="47"/>
      <c r="AP32" s="47"/>
      <c r="AQ32" s="56"/>
      <c r="AR32" s="56"/>
      <c r="AS32" s="56"/>
      <c r="AT32" s="56"/>
      <c r="AU32" s="56"/>
      <c r="AV32" s="56"/>
      <c r="AW32" s="56"/>
      <c r="AX32" s="56"/>
      <c r="AY32" s="56"/>
      <c r="AZ32" s="56"/>
      <c r="BA32" s="56"/>
      <c r="BB32" s="56"/>
      <c r="BC32" s="56"/>
      <c r="BD32" s="56"/>
      <c r="BE32" s="56"/>
      <c r="BF32" s="56"/>
      <c r="BG32" s="56"/>
      <c r="BH32" s="56"/>
    </row>
    <row r="33" spans="1:60" ht="16.5" customHeight="1" x14ac:dyDescent="0.2">
      <c r="A33" s="1">
        <f>G32+1</f>
        <v>20</v>
      </c>
      <c r="B33" s="1">
        <f t="shared" ref="B33:F33" si="23">A33+1</f>
        <v>21</v>
      </c>
      <c r="C33" s="1">
        <f t="shared" si="23"/>
        <v>22</v>
      </c>
      <c r="D33" s="1">
        <f t="shared" si="23"/>
        <v>23</v>
      </c>
      <c r="E33" s="1">
        <f t="shared" si="23"/>
        <v>24</v>
      </c>
      <c r="F33" s="1">
        <f t="shared" si="23"/>
        <v>25</v>
      </c>
      <c r="G33" s="1">
        <f>F33+1</f>
        <v>26</v>
      </c>
      <c r="H33" s="43"/>
      <c r="P33" s="43"/>
      <c r="X33" s="47"/>
      <c r="Y33" s="47"/>
      <c r="Z33" s="47"/>
      <c r="AA33" s="47"/>
      <c r="AB33" s="47"/>
      <c r="AC33" s="47"/>
      <c r="AD33" s="47"/>
      <c r="AE33" s="47"/>
      <c r="AF33" s="47"/>
      <c r="AG33" s="47"/>
      <c r="AH33" s="47"/>
      <c r="AI33" s="47"/>
      <c r="AJ33" s="47"/>
      <c r="AK33" s="47"/>
      <c r="AL33" s="47"/>
      <c r="AM33" s="47"/>
      <c r="AN33" s="47"/>
      <c r="AO33" s="47"/>
      <c r="AP33" s="47"/>
      <c r="AQ33" s="56"/>
      <c r="AR33" s="56"/>
      <c r="AS33" s="56"/>
      <c r="AT33" s="56"/>
      <c r="AU33" s="56"/>
      <c r="AV33" s="56"/>
      <c r="AW33" s="56"/>
      <c r="AX33" s="56"/>
      <c r="AY33" s="56"/>
      <c r="AZ33" s="56"/>
      <c r="BA33" s="56"/>
      <c r="BB33" s="56"/>
      <c r="BC33" s="56"/>
      <c r="BD33" s="56"/>
      <c r="BE33" s="56"/>
      <c r="BF33" s="56"/>
      <c r="BG33" s="56"/>
      <c r="BH33" s="56"/>
    </row>
    <row r="34" spans="1:60" ht="16.5" customHeight="1" x14ac:dyDescent="0.2">
      <c r="A34" s="1">
        <f>G33+1</f>
        <v>27</v>
      </c>
      <c r="B34" s="1">
        <f t="shared" ref="B34:C34" si="24">A34+1</f>
        <v>28</v>
      </c>
      <c r="C34" s="1">
        <f t="shared" si="24"/>
        <v>29</v>
      </c>
      <c r="D34" s="1">
        <f>IF(C34=31,"",C34+1)</f>
        <v>30</v>
      </c>
      <c r="E34" s="1">
        <f>IF(OR(D34=31,D34=""),"",D34+1)</f>
        <v>31</v>
      </c>
      <c r="F34" s="1" t="str">
        <f t="shared" ref="F34:G34" si="25">IF(OR(E34=31,E34=""),"",E34+1)</f>
        <v/>
      </c>
      <c r="G34" s="1" t="str">
        <f t="shared" si="25"/>
        <v/>
      </c>
      <c r="H34" s="43"/>
      <c r="P34" s="43"/>
      <c r="X34" s="47"/>
      <c r="Y34" s="47"/>
      <c r="Z34" s="47"/>
      <c r="AA34" s="47"/>
      <c r="AB34" s="47"/>
      <c r="AC34" s="47"/>
      <c r="AD34" s="47"/>
      <c r="AE34" s="47"/>
      <c r="AF34" s="47"/>
      <c r="AG34" s="47"/>
      <c r="AH34" s="47"/>
      <c r="AI34" s="47"/>
      <c r="AJ34" s="47"/>
      <c r="AK34" s="47"/>
      <c r="AL34" s="47"/>
      <c r="AM34" s="47"/>
      <c r="AN34" s="47"/>
      <c r="AO34" s="47"/>
      <c r="AP34" s="47"/>
      <c r="AQ34" s="56"/>
      <c r="AR34" s="56"/>
      <c r="AS34" s="56"/>
      <c r="AT34" s="56"/>
      <c r="AU34" s="56"/>
      <c r="AV34" s="56"/>
      <c r="AW34" s="56"/>
      <c r="AX34" s="56"/>
      <c r="AY34" s="56"/>
      <c r="AZ34" s="56"/>
      <c r="BA34" s="56"/>
      <c r="BB34" s="56"/>
      <c r="BC34" s="56"/>
      <c r="BD34" s="56"/>
      <c r="BE34" s="56"/>
      <c r="BF34" s="56"/>
      <c r="BG34" s="56"/>
      <c r="BH34" s="56"/>
    </row>
    <row r="35" spans="1:60" ht="16.5" customHeight="1" x14ac:dyDescent="0.2">
      <c r="A35" s="1" t="str">
        <f>IF(OR(G34=31,G34=""),"",G34+1)</f>
        <v/>
      </c>
      <c r="B35" s="1" t="str">
        <f t="shared" ref="B35:G35" si="26">IF(OR(A35=31,A35=""),"",A35+1)</f>
        <v/>
      </c>
      <c r="C35" s="1" t="str">
        <f t="shared" si="26"/>
        <v/>
      </c>
      <c r="D35" s="1" t="str">
        <f t="shared" si="26"/>
        <v/>
      </c>
      <c r="E35" s="1" t="str">
        <f t="shared" si="26"/>
        <v/>
      </c>
      <c r="F35" s="1" t="str">
        <f t="shared" si="26"/>
        <v/>
      </c>
      <c r="G35" s="1" t="str">
        <f t="shared" si="26"/>
        <v/>
      </c>
      <c r="H35" s="43"/>
      <c r="P35" s="43"/>
      <c r="X35" s="47"/>
      <c r="Y35" s="47"/>
      <c r="Z35" s="47"/>
      <c r="AA35" s="47"/>
      <c r="AB35" s="47"/>
      <c r="AC35" s="47"/>
      <c r="AD35" s="47"/>
      <c r="AE35" s="47"/>
      <c r="AF35" s="47"/>
      <c r="AG35" s="47"/>
      <c r="AH35" s="47"/>
      <c r="AI35" s="47"/>
      <c r="AJ35" s="47"/>
      <c r="AK35" s="47"/>
      <c r="AL35" s="47"/>
      <c r="AM35" s="47"/>
      <c r="AN35" s="47"/>
      <c r="AO35" s="47"/>
      <c r="AP35" s="47"/>
      <c r="AQ35" s="56"/>
      <c r="AR35" s="56"/>
      <c r="AS35" s="56"/>
      <c r="AT35" s="56"/>
      <c r="AU35" s="56"/>
      <c r="AV35" s="56"/>
      <c r="AW35" s="56"/>
      <c r="AX35" s="56"/>
      <c r="AY35" s="56"/>
      <c r="AZ35" s="56"/>
      <c r="BA35" s="56"/>
      <c r="BB35" s="56"/>
      <c r="BC35" s="56"/>
      <c r="BD35" s="56"/>
      <c r="BE35" s="56"/>
      <c r="BF35" s="56"/>
      <c r="BG35" s="56"/>
      <c r="BH35" s="56"/>
    </row>
    <row r="36" spans="1:60" ht="16.5" customHeight="1" x14ac:dyDescent="0.2">
      <c r="A36" s="184" t="str">
        <f>"Nopember "&amp;LEFT(dt!E7,4)</f>
        <v>Nopember 2019</v>
      </c>
      <c r="B36" s="184"/>
      <c r="C36" s="184"/>
      <c r="D36" s="184"/>
      <c r="E36" s="184"/>
      <c r="F36" s="184"/>
      <c r="G36" s="184"/>
      <c r="H36" s="43"/>
      <c r="M36" s="43"/>
      <c r="N36" s="43"/>
      <c r="O36" s="43"/>
      <c r="P36" s="43"/>
      <c r="Q36" s="43"/>
      <c r="R36" s="43"/>
      <c r="S36" s="43"/>
      <c r="T36" s="43"/>
      <c r="U36" s="43"/>
      <c r="V36" s="43"/>
      <c r="W36" s="43"/>
      <c r="X36" s="47"/>
      <c r="Y36" s="47"/>
      <c r="Z36" s="47"/>
      <c r="AA36" s="47"/>
      <c r="AB36" s="47"/>
      <c r="AC36" s="47"/>
      <c r="AD36" s="47"/>
      <c r="AE36" s="47"/>
      <c r="AF36" s="47"/>
      <c r="AG36" s="47"/>
      <c r="AH36" s="47"/>
      <c r="AI36" s="47"/>
      <c r="AJ36" s="47"/>
      <c r="AK36" s="47"/>
      <c r="AL36" s="47"/>
      <c r="AM36" s="47"/>
      <c r="AN36" s="47"/>
      <c r="AO36" s="47"/>
      <c r="AP36" s="47"/>
      <c r="AQ36" s="56"/>
      <c r="AR36" s="56"/>
      <c r="AS36" s="56"/>
      <c r="AT36" s="56"/>
      <c r="AU36" s="56"/>
      <c r="AV36" s="56"/>
      <c r="AW36" s="56"/>
      <c r="AX36" s="56"/>
      <c r="AY36" s="56"/>
      <c r="AZ36" s="56"/>
      <c r="BA36" s="56"/>
      <c r="BB36" s="56"/>
      <c r="BC36" s="56"/>
      <c r="BD36" s="56"/>
      <c r="BE36" s="56"/>
      <c r="BF36" s="56"/>
      <c r="BG36" s="56"/>
      <c r="BH36" s="56"/>
    </row>
    <row r="37" spans="1:60" ht="16.5" customHeight="1" x14ac:dyDescent="0.2">
      <c r="A37" s="70" t="s">
        <v>0</v>
      </c>
      <c r="B37" s="71" t="s">
        <v>1</v>
      </c>
      <c r="C37" s="71" t="s">
        <v>1</v>
      </c>
      <c r="D37" s="71" t="s">
        <v>2</v>
      </c>
      <c r="E37" s="71" t="s">
        <v>3</v>
      </c>
      <c r="F37" s="71" t="s">
        <v>4</v>
      </c>
      <c r="G37" s="71" t="s">
        <v>1</v>
      </c>
      <c r="H37" s="43"/>
      <c r="M37" s="43"/>
      <c r="N37" s="43"/>
      <c r="O37" s="43"/>
      <c r="P37" s="43"/>
      <c r="Q37" s="43"/>
      <c r="R37" s="43"/>
      <c r="S37" s="43"/>
      <c r="T37" s="43"/>
      <c r="U37" s="43"/>
      <c r="V37" s="43"/>
      <c r="W37" s="43"/>
      <c r="X37" s="47"/>
      <c r="Y37" s="47"/>
      <c r="Z37" s="47"/>
      <c r="AA37" s="47"/>
      <c r="AB37" s="47"/>
      <c r="AC37" s="47"/>
      <c r="AD37" s="47"/>
      <c r="AE37" s="47"/>
      <c r="AF37" s="47"/>
      <c r="AG37" s="47"/>
      <c r="AH37" s="47"/>
      <c r="AI37" s="47"/>
      <c r="AJ37" s="47"/>
      <c r="AK37" s="47"/>
      <c r="AL37" s="47"/>
      <c r="AM37" s="47"/>
      <c r="AN37" s="47"/>
      <c r="AO37" s="47"/>
      <c r="AP37" s="47"/>
      <c r="AQ37" s="56"/>
      <c r="AR37" s="56"/>
      <c r="AS37" s="56"/>
      <c r="AT37" s="56"/>
      <c r="AU37" s="56"/>
      <c r="AV37" s="56"/>
      <c r="AW37" s="56"/>
      <c r="AX37" s="56"/>
      <c r="AY37" s="56"/>
      <c r="AZ37" s="56"/>
      <c r="BA37" s="56"/>
      <c r="BB37" s="56"/>
      <c r="BC37" s="56"/>
      <c r="BD37" s="56"/>
      <c r="BE37" s="56"/>
      <c r="BF37" s="56"/>
      <c r="BG37" s="56"/>
      <c r="BH37" s="56"/>
    </row>
    <row r="38" spans="1:60" ht="16.5" customHeight="1" x14ac:dyDescent="0.2">
      <c r="A38" s="1" t="str">
        <f>IF(COUNTBLANK(A34:G35)=7,1,"")</f>
        <v/>
      </c>
      <c r="B38" s="1" t="str">
        <f>IF(A38=1,2,IF(AND(A38="",COUNTBLANK(A35:G35)=6),1,""))</f>
        <v/>
      </c>
      <c r="C38" s="1" t="str">
        <f>IF(B38&lt;&gt;"",B38+1,IF(AND(B38="",COUNTBLANK(A34:G35)=5),1,""))</f>
        <v/>
      </c>
      <c r="D38" s="1" t="str">
        <f>IF(C38&lt;&gt;"",C38+1,IF(AND(C38="",COUNTBLANK(A34:G35)=11),1,""))</f>
        <v/>
      </c>
      <c r="E38" s="1" t="str">
        <f>IF(D38&lt;&gt;"",D38+1,IF(AND(D38="",COUNTBLANK(A34:G35)=10),1,""))</f>
        <v/>
      </c>
      <c r="F38" s="1">
        <f>IF(E38&lt;&gt;"",E38+1,IF(AND(E38="",COUNTBLANK(A34:G35)=9),1,""))</f>
        <v>1</v>
      </c>
      <c r="G38" s="1">
        <f>IF(COUNTBLANK(A38:F38)=6,1,F38+1)</f>
        <v>2</v>
      </c>
      <c r="H38" s="43"/>
      <c r="M38" s="43"/>
      <c r="N38" s="43"/>
      <c r="O38" s="43"/>
      <c r="P38" s="43"/>
      <c r="Q38" s="43"/>
      <c r="R38" s="43"/>
      <c r="S38" s="43"/>
      <c r="T38" s="43"/>
      <c r="U38" s="43"/>
      <c r="V38" s="43"/>
      <c r="W38" s="43"/>
      <c r="X38" s="47"/>
      <c r="Y38" s="47"/>
      <c r="Z38" s="47"/>
      <c r="AA38" s="47"/>
      <c r="AB38" s="47"/>
      <c r="AC38" s="47"/>
      <c r="AD38" s="47"/>
      <c r="AE38" s="47"/>
      <c r="AF38" s="47"/>
      <c r="AG38" s="47"/>
      <c r="AH38" s="47"/>
      <c r="AI38" s="47"/>
      <c r="AJ38" s="47"/>
      <c r="AK38" s="47"/>
      <c r="AL38" s="47"/>
      <c r="AM38" s="47"/>
      <c r="AN38" s="47"/>
      <c r="AO38" s="47"/>
      <c r="AP38" s="47"/>
      <c r="AQ38" s="56"/>
      <c r="AR38" s="56"/>
      <c r="AS38" s="56"/>
      <c r="AT38" s="56"/>
      <c r="AU38" s="56"/>
      <c r="AV38" s="56"/>
      <c r="AW38" s="56"/>
      <c r="AX38" s="56"/>
      <c r="AY38" s="56"/>
      <c r="AZ38" s="56"/>
      <c r="BA38" s="56"/>
      <c r="BB38" s="56"/>
      <c r="BC38" s="56"/>
      <c r="BD38" s="56"/>
      <c r="BE38" s="56"/>
      <c r="BF38" s="56"/>
      <c r="BG38" s="56"/>
      <c r="BH38" s="56"/>
    </row>
    <row r="39" spans="1:60" ht="16.5" customHeight="1" x14ac:dyDescent="0.2">
      <c r="A39" s="1">
        <f>G38+1</f>
        <v>3</v>
      </c>
      <c r="B39" s="1">
        <f t="shared" ref="B39:F39" si="27">A39+1</f>
        <v>4</v>
      </c>
      <c r="C39" s="1">
        <f t="shared" si="27"/>
        <v>5</v>
      </c>
      <c r="D39" s="1">
        <f t="shared" si="27"/>
        <v>6</v>
      </c>
      <c r="E39" s="1">
        <f t="shared" si="27"/>
        <v>7</v>
      </c>
      <c r="F39" s="1">
        <f t="shared" si="27"/>
        <v>8</v>
      </c>
      <c r="G39" s="1">
        <f>F39+1</f>
        <v>9</v>
      </c>
      <c r="H39" s="43"/>
      <c r="M39" s="43"/>
      <c r="N39" s="43"/>
      <c r="O39" s="43"/>
      <c r="P39" s="43"/>
      <c r="Q39" s="43"/>
      <c r="R39" s="43"/>
      <c r="S39" s="43"/>
      <c r="T39" s="43"/>
      <c r="U39" s="43"/>
      <c r="V39" s="43"/>
      <c r="W39" s="43"/>
      <c r="X39" s="47"/>
      <c r="Y39" s="47"/>
      <c r="Z39" s="47"/>
      <c r="AA39" s="47"/>
      <c r="AB39" s="47"/>
      <c r="AC39" s="47"/>
      <c r="AD39" s="47"/>
      <c r="AE39" s="47"/>
      <c r="AF39" s="47"/>
      <c r="AG39" s="47"/>
      <c r="AH39" s="47"/>
      <c r="AI39" s="47"/>
      <c r="AJ39" s="47"/>
      <c r="AK39" s="47"/>
      <c r="AL39" s="47"/>
      <c r="AM39" s="47"/>
      <c r="AN39" s="47"/>
      <c r="AO39" s="47"/>
      <c r="AP39" s="47"/>
      <c r="AQ39" s="56"/>
      <c r="AR39" s="56"/>
      <c r="AS39" s="56"/>
      <c r="AT39" s="56"/>
      <c r="AU39" s="56"/>
      <c r="AV39" s="56"/>
      <c r="AW39" s="56"/>
      <c r="AX39" s="56"/>
      <c r="AY39" s="56"/>
      <c r="AZ39" s="56"/>
      <c r="BA39" s="56"/>
      <c r="BB39" s="56"/>
      <c r="BC39" s="56"/>
      <c r="BD39" s="56"/>
      <c r="BE39" s="56"/>
      <c r="BF39" s="56"/>
      <c r="BG39" s="56"/>
      <c r="BH39" s="56"/>
    </row>
    <row r="40" spans="1:60" ht="16.5" customHeight="1" x14ac:dyDescent="0.2">
      <c r="A40" s="1">
        <f>G39+1</f>
        <v>10</v>
      </c>
      <c r="B40" s="1">
        <f t="shared" ref="B40:F40" si="28">A40+1</f>
        <v>11</v>
      </c>
      <c r="C40" s="1">
        <f t="shared" si="28"/>
        <v>12</v>
      </c>
      <c r="D40" s="1">
        <f t="shared" si="28"/>
        <v>13</v>
      </c>
      <c r="E40" s="1">
        <f t="shared" si="28"/>
        <v>14</v>
      </c>
      <c r="F40" s="1">
        <f t="shared" si="28"/>
        <v>15</v>
      </c>
      <c r="G40" s="1">
        <f>F40+1</f>
        <v>16</v>
      </c>
      <c r="H40" s="43"/>
      <c r="M40" s="43"/>
      <c r="N40" s="43"/>
      <c r="O40" s="43"/>
      <c r="P40" s="43"/>
      <c r="Q40" s="43"/>
      <c r="R40" s="43"/>
      <c r="S40" s="43"/>
      <c r="T40" s="43"/>
      <c r="U40" s="43"/>
      <c r="V40" s="43"/>
      <c r="W40" s="43"/>
      <c r="X40" s="47"/>
      <c r="Y40" s="47"/>
      <c r="Z40" s="47"/>
      <c r="AA40" s="47"/>
      <c r="AB40" s="47"/>
      <c r="AC40" s="47"/>
      <c r="AD40" s="47"/>
      <c r="AE40" s="47"/>
      <c r="AF40" s="47"/>
      <c r="AG40" s="47"/>
      <c r="AH40" s="47"/>
      <c r="AI40" s="47"/>
      <c r="AJ40" s="47"/>
      <c r="AK40" s="47"/>
      <c r="AL40" s="47"/>
      <c r="AM40" s="47"/>
      <c r="AN40" s="47"/>
      <c r="AO40" s="47"/>
      <c r="AP40" s="47"/>
      <c r="AQ40" s="56"/>
      <c r="AR40" s="56"/>
      <c r="AS40" s="56"/>
      <c r="AT40" s="56"/>
      <c r="AU40" s="56"/>
      <c r="AV40" s="56"/>
      <c r="AW40" s="56"/>
      <c r="AX40" s="56"/>
      <c r="AY40" s="56"/>
      <c r="AZ40" s="56"/>
      <c r="BA40" s="56"/>
      <c r="BB40" s="56"/>
      <c r="BC40" s="56"/>
      <c r="BD40" s="56"/>
      <c r="BE40" s="56"/>
      <c r="BF40" s="56"/>
      <c r="BG40" s="56"/>
      <c r="BH40" s="56"/>
    </row>
    <row r="41" spans="1:60" ht="16.5" customHeight="1" x14ac:dyDescent="0.2">
      <c r="A41" s="1">
        <f>G40+1</f>
        <v>17</v>
      </c>
      <c r="B41" s="1">
        <f t="shared" ref="B41:F41" si="29">A41+1</f>
        <v>18</v>
      </c>
      <c r="C41" s="1">
        <f t="shared" si="29"/>
        <v>19</v>
      </c>
      <c r="D41" s="1">
        <f t="shared" si="29"/>
        <v>20</v>
      </c>
      <c r="E41" s="1">
        <f t="shared" si="29"/>
        <v>21</v>
      </c>
      <c r="F41" s="1">
        <f t="shared" si="29"/>
        <v>22</v>
      </c>
      <c r="G41" s="1">
        <f>F41+1</f>
        <v>23</v>
      </c>
      <c r="H41" s="43"/>
      <c r="M41" s="43"/>
      <c r="N41" s="43"/>
      <c r="O41" s="43"/>
      <c r="P41" s="43"/>
      <c r="Q41" s="43"/>
      <c r="R41" s="43"/>
      <c r="S41" s="43"/>
      <c r="T41" s="43"/>
      <c r="U41" s="43"/>
      <c r="V41" s="43"/>
      <c r="W41" s="43"/>
      <c r="X41" s="47"/>
      <c r="Y41" s="47"/>
      <c r="Z41" s="47"/>
      <c r="AA41" s="47"/>
      <c r="AB41" s="47"/>
      <c r="AC41" s="47"/>
      <c r="AD41" s="47"/>
      <c r="AE41" s="47"/>
      <c r="AF41" s="47"/>
      <c r="AG41" s="47"/>
      <c r="AH41" s="47"/>
      <c r="AI41" s="47"/>
      <c r="AJ41" s="47"/>
      <c r="AK41" s="47"/>
      <c r="AL41" s="47"/>
      <c r="AM41" s="47"/>
      <c r="AN41" s="47"/>
      <c r="AO41" s="47"/>
      <c r="AP41" s="47"/>
      <c r="AQ41" s="56"/>
      <c r="AR41" s="56"/>
      <c r="AS41" s="56"/>
      <c r="AT41" s="56"/>
      <c r="AU41" s="56"/>
      <c r="AV41" s="56"/>
      <c r="AW41" s="56"/>
      <c r="AX41" s="56"/>
      <c r="AY41" s="56"/>
      <c r="AZ41" s="56"/>
      <c r="BA41" s="56"/>
      <c r="BB41" s="56"/>
      <c r="BC41" s="56"/>
      <c r="BD41" s="56"/>
      <c r="BE41" s="56"/>
      <c r="BF41" s="56"/>
      <c r="BG41" s="56"/>
      <c r="BH41" s="56"/>
    </row>
    <row r="42" spans="1:60" ht="16.5" customHeight="1" x14ac:dyDescent="0.2">
      <c r="A42" s="1">
        <f>G41+1</f>
        <v>24</v>
      </c>
      <c r="B42" s="1">
        <f t="shared" ref="B42" si="30">A42+1</f>
        <v>25</v>
      </c>
      <c r="C42" s="1">
        <f>IF(B42=30,"",B42+1)</f>
        <v>26</v>
      </c>
      <c r="D42" s="1">
        <f>IF(OR(C42=30,C42=""),"",C42+1)</f>
        <v>27</v>
      </c>
      <c r="E42" s="1">
        <f t="shared" ref="E42:G42" si="31">IF(OR(D42=30,D42=""),"",D42+1)</f>
        <v>28</v>
      </c>
      <c r="F42" s="1">
        <f t="shared" si="31"/>
        <v>29</v>
      </c>
      <c r="G42" s="1">
        <f t="shared" si="31"/>
        <v>30</v>
      </c>
      <c r="H42" s="43"/>
      <c r="M42" s="43"/>
      <c r="N42" s="43"/>
      <c r="O42" s="43"/>
      <c r="P42" s="43"/>
      <c r="Q42" s="43"/>
      <c r="R42" s="43"/>
      <c r="S42" s="43"/>
      <c r="T42" s="43"/>
      <c r="U42" s="43"/>
      <c r="V42" s="43"/>
      <c r="W42" s="43"/>
      <c r="X42" s="47"/>
      <c r="Y42" s="47"/>
      <c r="Z42" s="47"/>
      <c r="AA42" s="47"/>
      <c r="AB42" s="47"/>
      <c r="AC42" s="47"/>
      <c r="AD42" s="47"/>
      <c r="AE42" s="47"/>
      <c r="AF42" s="47"/>
      <c r="AG42" s="47"/>
      <c r="AH42" s="47"/>
      <c r="AI42" s="47"/>
      <c r="AJ42" s="47"/>
      <c r="AK42" s="47"/>
      <c r="AL42" s="47"/>
      <c r="AM42" s="47"/>
      <c r="AN42" s="47"/>
      <c r="AO42" s="47"/>
      <c r="AP42" s="47"/>
      <c r="AQ42" s="56"/>
      <c r="AR42" s="56"/>
      <c r="AS42" s="56"/>
      <c r="AT42" s="56"/>
      <c r="AU42" s="56"/>
      <c r="AV42" s="56"/>
      <c r="AW42" s="56"/>
      <c r="AX42" s="56"/>
      <c r="AY42" s="56"/>
      <c r="AZ42" s="56"/>
      <c r="BA42" s="56"/>
      <c r="BB42" s="56"/>
      <c r="BC42" s="56"/>
      <c r="BD42" s="56"/>
      <c r="BE42" s="56"/>
      <c r="BF42" s="56"/>
      <c r="BG42" s="56"/>
      <c r="BH42" s="56"/>
    </row>
    <row r="43" spans="1:60" ht="16.5" customHeight="1" x14ac:dyDescent="0.2">
      <c r="A43" s="1" t="str">
        <f>IF(OR(G42=30,G42=""),"",G42+1)</f>
        <v/>
      </c>
      <c r="B43" s="1" t="str">
        <f t="shared" ref="B43:G43" si="32">IF(OR(A43=30,A43=""),"",A43+1)</f>
        <v/>
      </c>
      <c r="C43" s="1" t="str">
        <f t="shared" si="32"/>
        <v/>
      </c>
      <c r="D43" s="1" t="str">
        <f t="shared" si="32"/>
        <v/>
      </c>
      <c r="E43" s="1" t="str">
        <f t="shared" si="32"/>
        <v/>
      </c>
      <c r="F43" s="1" t="str">
        <f t="shared" si="32"/>
        <v/>
      </c>
      <c r="G43" s="1" t="str">
        <f t="shared" si="32"/>
        <v/>
      </c>
      <c r="H43" s="43"/>
      <c r="M43" s="43"/>
      <c r="N43" s="43"/>
      <c r="O43" s="43"/>
      <c r="P43" s="43"/>
      <c r="Q43" s="43"/>
      <c r="R43" s="43"/>
      <c r="S43" s="43"/>
      <c r="T43" s="43"/>
      <c r="U43" s="43"/>
      <c r="V43" s="43"/>
      <c r="W43" s="43"/>
      <c r="X43" s="47"/>
      <c r="Y43" s="47"/>
      <c r="Z43" s="47"/>
      <c r="AA43" s="47"/>
      <c r="AB43" s="47"/>
      <c r="AC43" s="47"/>
      <c r="AD43" s="47"/>
      <c r="AE43" s="47"/>
      <c r="AF43" s="47"/>
      <c r="AG43" s="47"/>
      <c r="AH43" s="47"/>
      <c r="AI43" s="47"/>
      <c r="AJ43" s="47"/>
      <c r="AK43" s="47"/>
      <c r="AL43" s="47"/>
      <c r="AM43" s="47"/>
      <c r="AN43" s="47"/>
      <c r="AO43" s="47"/>
      <c r="AP43" s="47"/>
      <c r="AQ43" s="56"/>
      <c r="AR43" s="56"/>
      <c r="AS43" s="56"/>
      <c r="AT43" s="56"/>
      <c r="AU43" s="56"/>
      <c r="AV43" s="56"/>
      <c r="AW43" s="56"/>
      <c r="AX43" s="56"/>
      <c r="AY43" s="56"/>
      <c r="AZ43" s="56"/>
      <c r="BA43" s="56"/>
      <c r="BB43" s="56"/>
      <c r="BC43" s="56"/>
      <c r="BD43" s="56"/>
      <c r="BE43" s="56"/>
      <c r="BF43" s="56"/>
      <c r="BG43" s="56"/>
      <c r="BH43" s="56"/>
    </row>
    <row r="44" spans="1:60" ht="16.5" customHeight="1" x14ac:dyDescent="0.2">
      <c r="A44" s="184" t="str">
        <f>"Desember "&amp;LEFT(dt!E7,4)</f>
        <v>Desember 2019</v>
      </c>
      <c r="B44" s="184"/>
      <c r="C44" s="184"/>
      <c r="D44" s="184"/>
      <c r="E44" s="184"/>
      <c r="F44" s="184"/>
      <c r="G44" s="184"/>
      <c r="H44" s="43"/>
      <c r="M44" s="43"/>
      <c r="N44" s="43"/>
      <c r="O44" s="43"/>
      <c r="P44" s="43"/>
      <c r="Q44" s="43"/>
      <c r="R44" s="43"/>
      <c r="S44" s="43"/>
      <c r="T44" s="43"/>
      <c r="U44" s="43"/>
      <c r="V44" s="43"/>
      <c r="W44" s="43"/>
      <c r="X44" s="47"/>
      <c r="Y44" s="47"/>
      <c r="Z44" s="47"/>
      <c r="AA44" s="47"/>
      <c r="AB44" s="47"/>
      <c r="AC44" s="47"/>
      <c r="AD44" s="47"/>
      <c r="AE44" s="47"/>
      <c r="AF44" s="47"/>
      <c r="AG44" s="47"/>
      <c r="AH44" s="47"/>
      <c r="AI44" s="47"/>
      <c r="AJ44" s="47"/>
      <c r="AK44" s="47"/>
      <c r="AL44" s="47"/>
      <c r="AM44" s="47"/>
      <c r="AN44" s="47"/>
      <c r="AO44" s="47"/>
      <c r="AP44" s="47"/>
      <c r="AQ44" s="56"/>
      <c r="AR44" s="56"/>
      <c r="AS44" s="56"/>
      <c r="AT44" s="56"/>
      <c r="AU44" s="56"/>
      <c r="AV44" s="56"/>
      <c r="AW44" s="56"/>
      <c r="AX44" s="56"/>
      <c r="AY44" s="56"/>
      <c r="AZ44" s="56"/>
      <c r="BA44" s="56"/>
      <c r="BB44" s="56"/>
      <c r="BC44" s="56"/>
      <c r="BD44" s="56"/>
      <c r="BE44" s="56"/>
      <c r="BF44" s="56"/>
      <c r="BG44" s="56"/>
      <c r="BH44" s="56"/>
    </row>
    <row r="45" spans="1:60" ht="16.5" customHeight="1" x14ac:dyDescent="0.2">
      <c r="A45" s="70" t="s">
        <v>0</v>
      </c>
      <c r="B45" s="71" t="s">
        <v>1</v>
      </c>
      <c r="C45" s="71" t="s">
        <v>1</v>
      </c>
      <c r="D45" s="71" t="s">
        <v>2</v>
      </c>
      <c r="E45" s="71" t="s">
        <v>3</v>
      </c>
      <c r="F45" s="71" t="s">
        <v>4</v>
      </c>
      <c r="G45" s="71" t="s">
        <v>1</v>
      </c>
      <c r="H45" s="43"/>
      <c r="M45" s="43"/>
      <c r="N45" s="43"/>
      <c r="O45" s="43"/>
      <c r="P45" s="43"/>
      <c r="Q45" s="43"/>
      <c r="R45" s="43"/>
      <c r="S45" s="43"/>
      <c r="T45" s="43"/>
      <c r="U45" s="43"/>
      <c r="V45" s="43"/>
      <c r="W45" s="43"/>
      <c r="X45" s="47"/>
      <c r="Y45" s="47"/>
      <c r="Z45" s="47"/>
      <c r="AA45" s="47"/>
      <c r="AB45" s="47"/>
      <c r="AC45" s="47"/>
      <c r="AD45" s="47"/>
      <c r="AE45" s="47"/>
      <c r="AF45" s="47"/>
      <c r="AG45" s="47"/>
      <c r="AH45" s="47"/>
      <c r="AI45" s="47"/>
      <c r="AJ45" s="47"/>
      <c r="AK45" s="47"/>
      <c r="AL45" s="47"/>
      <c r="AM45" s="47"/>
      <c r="AN45" s="47"/>
      <c r="AO45" s="47"/>
      <c r="AP45" s="47"/>
      <c r="AQ45" s="56"/>
      <c r="AR45" s="56"/>
      <c r="AS45" s="56"/>
      <c r="AT45" s="56"/>
      <c r="AU45" s="56"/>
      <c r="AV45" s="56"/>
      <c r="AW45" s="56"/>
      <c r="AX45" s="56"/>
      <c r="AY45" s="56"/>
      <c r="AZ45" s="56"/>
      <c r="BA45" s="56"/>
      <c r="BB45" s="56"/>
      <c r="BC45" s="56"/>
      <c r="BD45" s="56"/>
      <c r="BE45" s="56"/>
      <c r="BF45" s="56"/>
      <c r="BG45" s="56"/>
      <c r="BH45" s="56"/>
    </row>
    <row r="46" spans="1:60" ht="16.5" customHeight="1" x14ac:dyDescent="0.2">
      <c r="A46" s="1">
        <f>IF(COUNTBLANK(A42:G43)=7,1,"")</f>
        <v>1</v>
      </c>
      <c r="B46" s="1">
        <f>IF(A46=1,2,IF(AND(A46="",COUNTBLANK(A42:G43)=6),1,""))</f>
        <v>2</v>
      </c>
      <c r="C46" s="1">
        <f>IF(B46&lt;&gt;"",B46+1,IF(AND(B46="",COUNTBLANK(A42:G43)=12),1,""))</f>
        <v>3</v>
      </c>
      <c r="D46" s="1">
        <f>IF(C46&lt;&gt;"",C46+1,IF(AND(C46="",COUNTBLANK(A42:G43)=11),1,""))</f>
        <v>4</v>
      </c>
      <c r="E46" s="1">
        <f>IF(D46&lt;&gt;"",D46+1,IF(AND(D46="",COUNTBLANK(A42:G43)=10),1,""))</f>
        <v>5</v>
      </c>
      <c r="F46" s="1">
        <f>IF(E46&lt;&gt;"",E46+1,IF(AND(E46="",COUNTBLANK(A42:G43)=9),1,""))</f>
        <v>6</v>
      </c>
      <c r="G46" s="1">
        <f>IF(COUNTBLANK(A46:F46)=6,1,F46+1)</f>
        <v>7</v>
      </c>
      <c r="H46" s="43"/>
      <c r="M46" s="43"/>
      <c r="N46" s="43"/>
      <c r="O46" s="43"/>
      <c r="P46" s="43"/>
      <c r="Q46" s="43"/>
      <c r="R46" s="43"/>
      <c r="S46" s="43"/>
      <c r="T46" s="43"/>
      <c r="U46" s="43"/>
      <c r="V46" s="43"/>
      <c r="W46" s="43"/>
      <c r="X46" s="47"/>
      <c r="Y46" s="47"/>
      <c r="Z46" s="47"/>
      <c r="AA46" s="47"/>
      <c r="AB46" s="47"/>
      <c r="AC46" s="47"/>
      <c r="AD46" s="47"/>
      <c r="AE46" s="47"/>
      <c r="AF46" s="47"/>
      <c r="AG46" s="47"/>
      <c r="AH46" s="47"/>
      <c r="AI46" s="47"/>
      <c r="AJ46" s="47"/>
      <c r="AK46" s="47"/>
      <c r="AL46" s="47"/>
      <c r="AM46" s="47"/>
      <c r="AN46" s="47"/>
      <c r="AO46" s="47"/>
      <c r="AP46" s="47"/>
      <c r="AQ46" s="56"/>
      <c r="AR46" s="56"/>
      <c r="AS46" s="56"/>
      <c r="AT46" s="56"/>
      <c r="AU46" s="56"/>
      <c r="AV46" s="56"/>
      <c r="AW46" s="56"/>
      <c r="AX46" s="56"/>
      <c r="AY46" s="56"/>
      <c r="AZ46" s="56"/>
      <c r="BA46" s="56"/>
      <c r="BB46" s="56"/>
      <c r="BC46" s="56"/>
      <c r="BD46" s="56"/>
      <c r="BE46" s="56"/>
      <c r="BF46" s="56"/>
      <c r="BG46" s="56"/>
      <c r="BH46" s="56"/>
    </row>
    <row r="47" spans="1:60" ht="16.5" customHeight="1" x14ac:dyDescent="0.2">
      <c r="A47" s="1">
        <f>G46+1</f>
        <v>8</v>
      </c>
      <c r="B47" s="1">
        <f t="shared" ref="B47:F47" si="33">A47+1</f>
        <v>9</v>
      </c>
      <c r="C47" s="1">
        <f t="shared" si="33"/>
        <v>10</v>
      </c>
      <c r="D47" s="1">
        <f t="shared" si="33"/>
        <v>11</v>
      </c>
      <c r="E47" s="1">
        <f t="shared" si="33"/>
        <v>12</v>
      </c>
      <c r="F47" s="1">
        <f t="shared" si="33"/>
        <v>13</v>
      </c>
      <c r="G47" s="1">
        <f>F47+1</f>
        <v>14</v>
      </c>
      <c r="H47" s="43"/>
      <c r="M47" s="43"/>
      <c r="N47" s="43"/>
      <c r="O47" s="43"/>
      <c r="P47" s="43"/>
      <c r="Q47" s="43"/>
      <c r="R47" s="43"/>
      <c r="S47" s="43"/>
      <c r="T47" s="43"/>
      <c r="U47" s="43"/>
      <c r="V47" s="43"/>
      <c r="W47" s="43"/>
      <c r="X47" s="47"/>
      <c r="Y47" s="47"/>
      <c r="Z47" s="47"/>
      <c r="AA47" s="47"/>
      <c r="AB47" s="47"/>
      <c r="AC47" s="47"/>
      <c r="AD47" s="47"/>
      <c r="AE47" s="47"/>
      <c r="AF47" s="47"/>
      <c r="AG47" s="47"/>
      <c r="AH47" s="47"/>
      <c r="AI47" s="47"/>
      <c r="AJ47" s="47"/>
      <c r="AK47" s="47"/>
      <c r="AL47" s="47"/>
      <c r="AM47" s="47"/>
      <c r="AN47" s="47"/>
      <c r="AO47" s="47"/>
      <c r="AP47" s="47"/>
      <c r="AQ47" s="56"/>
      <c r="AR47" s="56"/>
      <c r="AS47" s="56"/>
      <c r="AT47" s="56"/>
      <c r="AU47" s="56"/>
      <c r="AV47" s="56"/>
      <c r="AW47" s="56"/>
      <c r="AX47" s="56"/>
      <c r="AY47" s="56"/>
      <c r="AZ47" s="56"/>
      <c r="BA47" s="56"/>
      <c r="BB47" s="56"/>
      <c r="BC47" s="56"/>
      <c r="BD47" s="56"/>
      <c r="BE47" s="56"/>
      <c r="BF47" s="56"/>
      <c r="BG47" s="56"/>
      <c r="BH47" s="56"/>
    </row>
    <row r="48" spans="1:60" ht="16.5" customHeight="1" x14ac:dyDescent="0.2">
      <c r="A48" s="1">
        <f>G47+1</f>
        <v>15</v>
      </c>
      <c r="B48" s="1">
        <f t="shared" ref="B48:F48" si="34">A48+1</f>
        <v>16</v>
      </c>
      <c r="C48" s="1">
        <f t="shared" si="34"/>
        <v>17</v>
      </c>
      <c r="D48" s="1">
        <f t="shared" si="34"/>
        <v>18</v>
      </c>
      <c r="E48" s="1">
        <f t="shared" si="34"/>
        <v>19</v>
      </c>
      <c r="F48" s="1">
        <f t="shared" si="34"/>
        <v>20</v>
      </c>
      <c r="G48" s="1">
        <f>F48+1</f>
        <v>21</v>
      </c>
      <c r="H48" s="43"/>
      <c r="M48" s="43"/>
      <c r="N48" s="43"/>
      <c r="O48" s="43"/>
      <c r="P48" s="43"/>
      <c r="Q48" s="43"/>
      <c r="R48" s="43"/>
      <c r="S48" s="43"/>
      <c r="T48" s="43"/>
      <c r="U48" s="43"/>
      <c r="V48" s="43"/>
      <c r="W48" s="43"/>
      <c r="X48" s="47"/>
      <c r="Y48" s="47"/>
      <c r="Z48" s="47"/>
      <c r="AA48" s="47"/>
      <c r="AB48" s="47"/>
      <c r="AC48" s="47"/>
      <c r="AD48" s="47"/>
      <c r="AE48" s="47"/>
      <c r="AF48" s="47"/>
      <c r="AG48" s="47"/>
      <c r="AH48" s="47"/>
      <c r="AI48" s="47"/>
      <c r="AJ48" s="47"/>
      <c r="AK48" s="47"/>
      <c r="AL48" s="47"/>
      <c r="AM48" s="47"/>
      <c r="AN48" s="47"/>
      <c r="AO48" s="47"/>
      <c r="AP48" s="47"/>
      <c r="AQ48" s="56"/>
      <c r="AR48" s="56"/>
      <c r="AS48" s="56"/>
      <c r="AT48" s="56"/>
      <c r="AU48" s="56"/>
      <c r="AV48" s="56"/>
      <c r="AW48" s="56"/>
      <c r="AX48" s="56"/>
      <c r="AY48" s="56"/>
      <c r="AZ48" s="56"/>
      <c r="BA48" s="56"/>
      <c r="BB48" s="56"/>
      <c r="BC48" s="56"/>
      <c r="BD48" s="56"/>
      <c r="BE48" s="56"/>
      <c r="BF48" s="56"/>
      <c r="BG48" s="56"/>
      <c r="BH48" s="56"/>
    </row>
    <row r="49" spans="1:60" ht="16.5" customHeight="1" x14ac:dyDescent="0.2">
      <c r="A49" s="1">
        <f>G48+1</f>
        <v>22</v>
      </c>
      <c r="B49" s="1">
        <f t="shared" ref="B49:F49" si="35">A49+1</f>
        <v>23</v>
      </c>
      <c r="C49" s="1">
        <f t="shared" si="35"/>
        <v>24</v>
      </c>
      <c r="D49" s="1">
        <f t="shared" si="35"/>
        <v>25</v>
      </c>
      <c r="E49" s="1">
        <f t="shared" si="35"/>
        <v>26</v>
      </c>
      <c r="F49" s="1">
        <f t="shared" si="35"/>
        <v>27</v>
      </c>
      <c r="G49" s="1">
        <f>F49+1</f>
        <v>28</v>
      </c>
      <c r="H49" s="43"/>
      <c r="M49" s="43"/>
      <c r="N49" s="43"/>
      <c r="O49" s="43"/>
      <c r="P49" s="43"/>
      <c r="Q49" s="43"/>
      <c r="R49" s="43"/>
      <c r="S49" s="43"/>
      <c r="T49" s="43"/>
      <c r="U49" s="43"/>
      <c r="V49" s="43"/>
      <c r="W49" s="43"/>
      <c r="X49" s="47"/>
      <c r="Y49" s="47"/>
      <c r="Z49" s="47"/>
      <c r="AA49" s="47"/>
      <c r="AB49" s="47"/>
      <c r="AC49" s="47"/>
      <c r="AD49" s="47"/>
      <c r="AE49" s="47"/>
      <c r="AF49" s="47"/>
      <c r="AG49" s="47"/>
      <c r="AH49" s="47"/>
      <c r="AI49" s="47"/>
      <c r="AJ49" s="47"/>
      <c r="AK49" s="47"/>
      <c r="AL49" s="47"/>
      <c r="AM49" s="47"/>
      <c r="AN49" s="47"/>
      <c r="AO49" s="47"/>
      <c r="AP49" s="47"/>
      <c r="AQ49" s="56"/>
      <c r="AR49" s="56"/>
      <c r="AS49" s="56"/>
      <c r="AT49" s="56"/>
      <c r="AU49" s="56"/>
      <c r="AV49" s="56"/>
      <c r="AW49" s="56"/>
      <c r="AX49" s="56"/>
      <c r="AY49" s="56"/>
      <c r="AZ49" s="56"/>
      <c r="BA49" s="56"/>
      <c r="BB49" s="56"/>
      <c r="BC49" s="56"/>
      <c r="BD49" s="56"/>
      <c r="BE49" s="56"/>
      <c r="BF49" s="56"/>
      <c r="BG49" s="56"/>
      <c r="BH49" s="56"/>
    </row>
    <row r="50" spans="1:60" ht="16.5" customHeight="1" x14ac:dyDescent="0.2">
      <c r="A50" s="1">
        <f>G49+1</f>
        <v>29</v>
      </c>
      <c r="B50" s="1">
        <f t="shared" ref="B50:C50" si="36">A50+1</f>
        <v>30</v>
      </c>
      <c r="C50" s="1">
        <f t="shared" si="36"/>
        <v>31</v>
      </c>
      <c r="D50" s="1" t="str">
        <f>IF(C50=31,"",C50+1)</f>
        <v/>
      </c>
      <c r="E50" s="1" t="str">
        <f>IF(OR(D50=31,D50=""),"",D50+1)</f>
        <v/>
      </c>
      <c r="F50" s="1" t="str">
        <f t="shared" ref="F50:G50" si="37">IF(OR(E50=31,E50=""),"",E50+1)</f>
        <v/>
      </c>
      <c r="G50" s="1" t="str">
        <f t="shared" si="37"/>
        <v/>
      </c>
      <c r="H50" s="43"/>
      <c r="M50" s="43"/>
      <c r="N50" s="43"/>
      <c r="O50" s="43"/>
      <c r="P50" s="43"/>
      <c r="Q50" s="43"/>
      <c r="R50" s="43"/>
      <c r="S50" s="43"/>
      <c r="T50" s="43"/>
      <c r="U50" s="43"/>
      <c r="V50" s="43"/>
      <c r="W50" s="43"/>
      <c r="X50" s="47"/>
      <c r="Y50" s="47"/>
      <c r="Z50" s="47"/>
      <c r="AA50" s="47"/>
      <c r="AB50" s="47"/>
      <c r="AC50" s="47"/>
      <c r="AD50" s="47"/>
      <c r="AE50" s="47"/>
      <c r="AF50" s="47"/>
      <c r="AG50" s="47"/>
      <c r="AH50" s="47"/>
      <c r="AI50" s="47"/>
      <c r="AJ50" s="47"/>
      <c r="AK50" s="47"/>
      <c r="AL50" s="47"/>
      <c r="AM50" s="47"/>
      <c r="AN50" s="47"/>
      <c r="AO50" s="47"/>
      <c r="AP50" s="47"/>
      <c r="AQ50" s="56"/>
      <c r="AR50" s="56"/>
      <c r="AS50" s="56"/>
      <c r="AT50" s="56"/>
      <c r="AU50" s="56"/>
      <c r="AV50" s="56"/>
      <c r="AW50" s="56"/>
      <c r="AX50" s="56"/>
      <c r="AY50" s="56"/>
      <c r="AZ50" s="56"/>
      <c r="BA50" s="56"/>
      <c r="BB50" s="56"/>
      <c r="BC50" s="56"/>
      <c r="BD50" s="56"/>
      <c r="BE50" s="56"/>
      <c r="BF50" s="56"/>
      <c r="BG50" s="56"/>
      <c r="BH50" s="56"/>
    </row>
    <row r="51" spans="1:60" ht="16.5" customHeight="1" x14ac:dyDescent="0.2">
      <c r="A51" s="1" t="str">
        <f>IF(OR(G50=31,G50=""),"",G50+1)</f>
        <v/>
      </c>
      <c r="B51" s="1" t="str">
        <f t="shared" ref="B51:G51" si="38">IF(OR(A51=31,A51=""),"",A51+1)</f>
        <v/>
      </c>
      <c r="C51" s="1" t="str">
        <f t="shared" si="38"/>
        <v/>
      </c>
      <c r="D51" s="1" t="str">
        <f t="shared" si="38"/>
        <v/>
      </c>
      <c r="E51" s="1" t="str">
        <f t="shared" si="38"/>
        <v/>
      </c>
      <c r="F51" s="1" t="str">
        <f t="shared" si="38"/>
        <v/>
      </c>
      <c r="G51" s="5" t="str">
        <f t="shared" si="38"/>
        <v/>
      </c>
      <c r="H51" s="43"/>
      <c r="J51" s="43"/>
      <c r="K51" s="43"/>
      <c r="L51" s="43"/>
      <c r="M51" s="43"/>
      <c r="N51" s="43"/>
      <c r="O51" s="43"/>
      <c r="P51" s="43"/>
      <c r="Q51" s="43"/>
      <c r="R51" s="43"/>
      <c r="S51" s="43"/>
      <c r="T51" s="43"/>
      <c r="U51" s="43"/>
      <c r="V51" s="43"/>
      <c r="W51" s="43"/>
      <c r="X51" s="47"/>
      <c r="Y51" s="47"/>
      <c r="Z51" s="47"/>
      <c r="AA51" s="47"/>
      <c r="AB51" s="47"/>
      <c r="AC51" s="47"/>
      <c r="AD51" s="47"/>
      <c r="AE51" s="47"/>
      <c r="AF51" s="47"/>
      <c r="AG51" s="47"/>
      <c r="AH51" s="47"/>
      <c r="AI51" s="47"/>
      <c r="AJ51" s="47"/>
      <c r="AK51" s="47"/>
      <c r="AL51" s="47"/>
      <c r="AM51" s="47"/>
      <c r="AN51" s="47"/>
      <c r="AO51" s="47"/>
      <c r="AP51" s="47"/>
      <c r="AQ51" s="56"/>
      <c r="AR51" s="56"/>
      <c r="AS51" s="56"/>
      <c r="AT51" s="56"/>
      <c r="AU51" s="56"/>
      <c r="AV51" s="56"/>
      <c r="AW51" s="56"/>
      <c r="AX51" s="56"/>
      <c r="AY51" s="56"/>
      <c r="AZ51" s="56"/>
      <c r="BA51" s="56"/>
      <c r="BB51" s="56"/>
      <c r="BC51" s="56"/>
      <c r="BD51" s="56"/>
      <c r="BE51" s="56"/>
      <c r="BF51" s="56"/>
      <c r="BG51" s="56"/>
      <c r="BH51" s="56"/>
    </row>
    <row r="52" spans="1:60" ht="15" customHeight="1" x14ac:dyDescent="0.2">
      <c r="A52" s="184" t="str">
        <f>"Januari "&amp;RIGHT(dt!E7,4)</f>
        <v>Januari 2020</v>
      </c>
      <c r="B52" s="184"/>
      <c r="C52" s="184"/>
      <c r="D52" s="184"/>
      <c r="E52" s="184"/>
      <c r="F52" s="184"/>
      <c r="G52" s="184"/>
      <c r="H52" s="44"/>
      <c r="P52" s="43"/>
      <c r="X52" s="47"/>
      <c r="Y52" s="47"/>
      <c r="Z52" s="47"/>
      <c r="AA52" s="47"/>
      <c r="AB52" s="47"/>
      <c r="AC52" s="47"/>
      <c r="AD52" s="47"/>
      <c r="AE52" s="47"/>
      <c r="AF52" s="47"/>
      <c r="AG52" s="47"/>
      <c r="AH52" s="47"/>
      <c r="AI52" s="47"/>
      <c r="AJ52" s="47"/>
      <c r="AK52" s="47"/>
      <c r="AL52" s="47"/>
      <c r="AM52" s="47"/>
      <c r="AN52" s="47"/>
      <c r="AO52" s="47"/>
      <c r="AP52" s="47"/>
      <c r="AQ52" s="56"/>
      <c r="AR52" s="56"/>
      <c r="AS52" s="56"/>
      <c r="AT52" s="56"/>
      <c r="AU52" s="56"/>
      <c r="AV52" s="56"/>
      <c r="AW52" s="56"/>
      <c r="AX52" s="56"/>
      <c r="AY52" s="56"/>
      <c r="AZ52" s="56"/>
      <c r="BA52" s="56"/>
      <c r="BB52" s="56"/>
      <c r="BC52" s="56"/>
      <c r="BD52" s="56"/>
      <c r="BE52" s="56"/>
      <c r="BF52" s="56"/>
      <c r="BG52" s="56"/>
      <c r="BH52" s="56"/>
    </row>
    <row r="53" spans="1:60" ht="16.5" customHeight="1" x14ac:dyDescent="0.2">
      <c r="A53" s="70" t="s">
        <v>0</v>
      </c>
      <c r="B53" s="71" t="s">
        <v>1</v>
      </c>
      <c r="C53" s="71" t="s">
        <v>1</v>
      </c>
      <c r="D53" s="71" t="s">
        <v>2</v>
      </c>
      <c r="E53" s="71" t="s">
        <v>3</v>
      </c>
      <c r="F53" s="71" t="s">
        <v>4</v>
      </c>
      <c r="G53" s="71" t="s">
        <v>1</v>
      </c>
      <c r="H53" s="43"/>
      <c r="P53" s="43"/>
      <c r="X53" s="47"/>
      <c r="Y53" s="47"/>
      <c r="Z53" s="47"/>
      <c r="AA53" s="47"/>
      <c r="AB53" s="47"/>
      <c r="AC53" s="47"/>
      <c r="AD53" s="47"/>
      <c r="AE53" s="47"/>
      <c r="AF53" s="47"/>
      <c r="AG53" s="47"/>
      <c r="AH53" s="47"/>
      <c r="AI53" s="47"/>
      <c r="AJ53" s="47"/>
      <c r="AK53" s="47"/>
      <c r="AL53" s="47"/>
      <c r="AM53" s="47"/>
      <c r="AN53" s="47"/>
      <c r="AO53" s="47"/>
      <c r="AP53" s="47"/>
      <c r="AQ53" s="56"/>
      <c r="AR53" s="56"/>
      <c r="AS53" s="56"/>
      <c r="AT53" s="56"/>
      <c r="AU53" s="56"/>
      <c r="AV53" s="56"/>
      <c r="AW53" s="56"/>
      <c r="AX53" s="56"/>
      <c r="AY53" s="56"/>
      <c r="AZ53" s="56"/>
      <c r="BA53" s="56"/>
      <c r="BB53" s="56"/>
      <c r="BC53" s="56"/>
      <c r="BD53" s="56"/>
      <c r="BE53" s="56"/>
      <c r="BF53" s="56"/>
      <c r="BG53" s="56"/>
      <c r="BH53" s="56"/>
    </row>
    <row r="54" spans="1:60" ht="16.5" customHeight="1" x14ac:dyDescent="0.2">
      <c r="A54" s="1" t="str">
        <f>IF(COUNTBLANK(A50:G51)=7,1,"")</f>
        <v/>
      </c>
      <c r="B54" s="1" t="str">
        <f>IF(A54=1,2,IF(AND(A54="",COUNTBLANK(A50:G51)=6),1,""))</f>
        <v/>
      </c>
      <c r="C54" s="1" t="str">
        <f>IF(B54&lt;&gt;"",B54+1,IF(AND(B54="",COUNTBLANK(A50:G51)=5),1,""))</f>
        <v/>
      </c>
      <c r="D54" s="1">
        <f>IF(C54&lt;&gt;"",C54+1,IF(AND(C54="",COUNTBLANK(A50:G51)=11),1,""))</f>
        <v>1</v>
      </c>
      <c r="E54" s="1">
        <f>IF(D54&lt;&gt;"",D54+1,IF(AND(D54="",COUNTBLANK(A50:G51)=10),1,""))</f>
        <v>2</v>
      </c>
      <c r="F54" s="1">
        <f>IF(E54&lt;&gt;"",E54+1,IF(AND(E54="",COUNTBLANK(A50:G51)=9),1,""))</f>
        <v>3</v>
      </c>
      <c r="G54" s="1">
        <f>IF(COUNTBLANK(A54:F54)=6,1,F54+1)</f>
        <v>4</v>
      </c>
      <c r="H54" s="43"/>
      <c r="P54" s="43"/>
      <c r="X54" s="47"/>
      <c r="Y54" s="47"/>
      <c r="Z54" s="47"/>
      <c r="AA54" s="47"/>
      <c r="AB54" s="47"/>
      <c r="AC54" s="47"/>
      <c r="AD54" s="47"/>
      <c r="AE54" s="47"/>
      <c r="AF54" s="47"/>
      <c r="AG54" s="47"/>
      <c r="AH54" s="47"/>
      <c r="AI54" s="47"/>
      <c r="AJ54" s="47"/>
      <c r="AK54" s="47"/>
      <c r="AL54" s="47"/>
      <c r="AM54" s="47"/>
      <c r="AN54" s="47"/>
      <c r="AO54" s="47"/>
      <c r="AP54" s="47"/>
      <c r="AQ54" s="56"/>
      <c r="AR54" s="56"/>
      <c r="AS54" s="56"/>
      <c r="AT54" s="56"/>
      <c r="AU54" s="56"/>
      <c r="AV54" s="56"/>
      <c r="AW54" s="56"/>
      <c r="AX54" s="56"/>
      <c r="AY54" s="56"/>
      <c r="AZ54" s="56"/>
      <c r="BA54" s="56"/>
      <c r="BB54" s="56"/>
      <c r="BC54" s="56"/>
      <c r="BD54" s="56"/>
      <c r="BE54" s="56"/>
      <c r="BF54" s="56"/>
      <c r="BG54" s="56"/>
      <c r="BH54" s="56"/>
    </row>
    <row r="55" spans="1:60" ht="16.5" customHeight="1" x14ac:dyDescent="0.2">
      <c r="A55" s="1">
        <f>G54+1</f>
        <v>5</v>
      </c>
      <c r="B55" s="1">
        <f t="shared" ref="B55:F55" si="39">A55+1</f>
        <v>6</v>
      </c>
      <c r="C55" s="1">
        <f t="shared" si="39"/>
        <v>7</v>
      </c>
      <c r="D55" s="1">
        <f t="shared" si="39"/>
        <v>8</v>
      </c>
      <c r="E55" s="1">
        <f t="shared" si="39"/>
        <v>9</v>
      </c>
      <c r="F55" s="1">
        <f t="shared" si="39"/>
        <v>10</v>
      </c>
      <c r="G55" s="1">
        <f>F55+1</f>
        <v>11</v>
      </c>
      <c r="H55" s="43"/>
      <c r="P55" s="43"/>
      <c r="X55" s="47"/>
      <c r="Y55" s="47"/>
      <c r="Z55" s="47"/>
      <c r="AA55" s="47"/>
      <c r="AB55" s="47"/>
      <c r="AC55" s="47"/>
      <c r="AD55" s="47"/>
      <c r="AE55" s="47"/>
      <c r="AF55" s="47"/>
      <c r="AG55" s="47"/>
      <c r="AH55" s="47"/>
      <c r="AI55" s="47"/>
      <c r="AJ55" s="47"/>
      <c r="AK55" s="47"/>
      <c r="AL55" s="47"/>
      <c r="AM55" s="47"/>
      <c r="AN55" s="47"/>
      <c r="AO55" s="47"/>
      <c r="AP55" s="47"/>
      <c r="AQ55" s="56"/>
      <c r="AR55" s="56"/>
      <c r="AS55" s="56"/>
      <c r="AT55" s="56"/>
      <c r="AU55" s="56"/>
      <c r="AV55" s="56"/>
      <c r="AW55" s="56"/>
      <c r="AX55" s="56"/>
      <c r="AY55" s="56"/>
      <c r="AZ55" s="56"/>
      <c r="BA55" s="56"/>
      <c r="BB55" s="56"/>
      <c r="BC55" s="56"/>
      <c r="BD55" s="56"/>
      <c r="BE55" s="56"/>
      <c r="BF55" s="56"/>
      <c r="BG55" s="56"/>
      <c r="BH55" s="56"/>
    </row>
    <row r="56" spans="1:60" ht="16.5" customHeight="1" x14ac:dyDescent="0.2">
      <c r="A56" s="1">
        <f>G55+1</f>
        <v>12</v>
      </c>
      <c r="B56" s="1">
        <f t="shared" ref="B56:F56" si="40">A56+1</f>
        <v>13</v>
      </c>
      <c r="C56" s="1">
        <f t="shared" si="40"/>
        <v>14</v>
      </c>
      <c r="D56" s="1">
        <f t="shared" si="40"/>
        <v>15</v>
      </c>
      <c r="E56" s="1">
        <f t="shared" si="40"/>
        <v>16</v>
      </c>
      <c r="F56" s="1">
        <f t="shared" si="40"/>
        <v>17</v>
      </c>
      <c r="G56" s="1">
        <f>F56+1</f>
        <v>18</v>
      </c>
      <c r="H56" s="52"/>
      <c r="P56" s="52"/>
      <c r="X56" s="53"/>
      <c r="Y56" s="60"/>
      <c r="Z56" s="60"/>
      <c r="AA56" s="53"/>
      <c r="AB56" s="54"/>
      <c r="AC56" s="54"/>
      <c r="AD56" s="54"/>
      <c r="AE56" s="54"/>
      <c r="AF56" s="54"/>
      <c r="AG56" s="54"/>
      <c r="AH56" s="54"/>
      <c r="AI56" s="55"/>
      <c r="AJ56" s="54"/>
      <c r="AK56" s="54"/>
      <c r="AL56" s="54"/>
      <c r="AM56" s="54"/>
      <c r="AN56" s="54"/>
      <c r="AO56" s="54"/>
      <c r="AP56" s="54"/>
      <c r="AQ56" s="61"/>
      <c r="AR56" s="56"/>
      <c r="AS56" s="56"/>
      <c r="AT56" s="56"/>
      <c r="AU56" s="56"/>
      <c r="AV56" s="56"/>
      <c r="AW56" s="56"/>
      <c r="AX56" s="56"/>
      <c r="AY56" s="56"/>
      <c r="AZ56" s="56"/>
      <c r="BA56" s="56"/>
      <c r="BB56" s="56"/>
      <c r="BC56" s="56"/>
      <c r="BD56" s="56"/>
      <c r="BE56" s="56"/>
      <c r="BF56" s="56"/>
      <c r="BG56" s="56"/>
      <c r="BH56" s="56"/>
    </row>
    <row r="57" spans="1:60" ht="16.5" customHeight="1" x14ac:dyDescent="0.2">
      <c r="A57" s="1">
        <f>G56+1</f>
        <v>19</v>
      </c>
      <c r="B57" s="1">
        <f t="shared" ref="B57:F57" si="41">A57+1</f>
        <v>20</v>
      </c>
      <c r="C57" s="1">
        <f t="shared" si="41"/>
        <v>21</v>
      </c>
      <c r="D57" s="1">
        <f t="shared" si="41"/>
        <v>22</v>
      </c>
      <c r="E57" s="1">
        <f t="shared" si="41"/>
        <v>23</v>
      </c>
      <c r="F57" s="1">
        <f t="shared" si="41"/>
        <v>24</v>
      </c>
      <c r="G57" s="1">
        <f>F57+1</f>
        <v>25</v>
      </c>
      <c r="H57" s="52"/>
      <c r="P57" s="52"/>
      <c r="X57" s="53"/>
      <c r="Y57" s="57"/>
      <c r="Z57" s="55"/>
      <c r="AA57" s="53"/>
      <c r="AB57" s="57"/>
      <c r="AC57" s="55"/>
      <c r="AD57" s="55"/>
      <c r="AE57" s="55"/>
      <c r="AF57" s="55"/>
      <c r="AG57" s="55"/>
      <c r="AH57" s="55"/>
      <c r="AI57" s="55"/>
      <c r="AJ57" s="57"/>
      <c r="AK57" s="55"/>
      <c r="AL57" s="55"/>
      <c r="AM57" s="55"/>
      <c r="AN57" s="55"/>
      <c r="AO57" s="55"/>
      <c r="AP57" s="55"/>
      <c r="AQ57" s="61"/>
      <c r="AR57" s="56"/>
      <c r="AS57" s="56"/>
      <c r="AT57" s="56"/>
      <c r="AU57" s="56"/>
      <c r="AV57" s="56"/>
      <c r="AW57" s="56"/>
      <c r="AX57" s="56"/>
      <c r="AY57" s="56"/>
      <c r="AZ57" s="56"/>
      <c r="BA57" s="56"/>
      <c r="BB57" s="56"/>
      <c r="BC57" s="56"/>
      <c r="BD57" s="56"/>
      <c r="BE57" s="56"/>
      <c r="BF57" s="56"/>
      <c r="BG57" s="56"/>
      <c r="BH57" s="56"/>
    </row>
    <row r="58" spans="1:60" ht="16.5" customHeight="1" x14ac:dyDescent="0.2">
      <c r="A58" s="1">
        <f>G57+1</f>
        <v>26</v>
      </c>
      <c r="B58" s="1">
        <f t="shared" ref="B58:C58" si="42">A58+1</f>
        <v>27</v>
      </c>
      <c r="C58" s="1">
        <f t="shared" si="42"/>
        <v>28</v>
      </c>
      <c r="D58" s="1">
        <f>IF(C58=31,"",C58+1)</f>
        <v>29</v>
      </c>
      <c r="E58" s="1">
        <f>IF(OR(D58=31,D58=""),"",D58+1)</f>
        <v>30</v>
      </c>
      <c r="F58" s="1">
        <f t="shared" ref="F58:G58" si="43">IF(OR(E58=31,E58=""),"",E58+1)</f>
        <v>31</v>
      </c>
      <c r="G58" s="1" t="str">
        <f t="shared" si="43"/>
        <v/>
      </c>
      <c r="H58" s="43"/>
      <c r="P58" s="43"/>
      <c r="X58" s="47"/>
      <c r="Y58" s="58"/>
      <c r="Z58" s="46"/>
      <c r="AA58" s="47"/>
      <c r="AB58" s="58"/>
      <c r="AC58" s="46"/>
      <c r="AD58" s="46"/>
      <c r="AE58" s="46"/>
      <c r="AF58" s="46"/>
      <c r="AG58" s="46"/>
      <c r="AH58" s="46"/>
      <c r="AI58" s="46"/>
      <c r="AJ58" s="58"/>
      <c r="AK58" s="46"/>
      <c r="AL58" s="46"/>
      <c r="AM58" s="46"/>
      <c r="AN58" s="46"/>
      <c r="AO58" s="46"/>
      <c r="AP58" s="46"/>
      <c r="AQ58" s="61"/>
      <c r="AR58" s="56"/>
      <c r="AS58" s="56"/>
      <c r="AT58" s="56"/>
      <c r="AU58" s="56"/>
      <c r="AV58" s="56"/>
      <c r="AW58" s="56"/>
      <c r="AX58" s="56"/>
      <c r="AY58" s="56"/>
      <c r="AZ58" s="56"/>
      <c r="BA58" s="56"/>
      <c r="BB58" s="56"/>
      <c r="BC58" s="56"/>
      <c r="BD58" s="56"/>
      <c r="BE58" s="56"/>
      <c r="BF58" s="56"/>
      <c r="BG58" s="56"/>
      <c r="BH58" s="56"/>
    </row>
    <row r="59" spans="1:60" ht="16.5" customHeight="1" x14ac:dyDescent="0.2">
      <c r="A59" s="1" t="str">
        <f>IF(OR(G58=31,G58=""),"",G58+1)</f>
        <v/>
      </c>
      <c r="B59" s="1" t="str">
        <f t="shared" ref="B59:G59" si="44">IF(OR(A59=31,A59=""),"",A59+1)</f>
        <v/>
      </c>
      <c r="C59" s="1" t="str">
        <f t="shared" si="44"/>
        <v/>
      </c>
      <c r="D59" s="1" t="str">
        <f t="shared" si="44"/>
        <v/>
      </c>
      <c r="E59" s="1" t="str">
        <f t="shared" si="44"/>
        <v/>
      </c>
      <c r="F59" s="1" t="str">
        <f t="shared" si="44"/>
        <v/>
      </c>
      <c r="G59" s="1" t="str">
        <f t="shared" si="44"/>
        <v/>
      </c>
      <c r="H59" s="43"/>
      <c r="P59" s="43"/>
      <c r="X59" s="47"/>
      <c r="Y59" s="58"/>
      <c r="Z59" s="46"/>
      <c r="AA59" s="47"/>
      <c r="AB59" s="58"/>
      <c r="AC59" s="46"/>
      <c r="AD59" s="46"/>
      <c r="AE59" s="46"/>
      <c r="AF59" s="46"/>
      <c r="AG59" s="46"/>
      <c r="AH59" s="46"/>
      <c r="AI59" s="46"/>
      <c r="AJ59" s="58"/>
      <c r="AK59" s="46"/>
      <c r="AL59" s="46"/>
      <c r="AM59" s="46"/>
      <c r="AN59" s="46"/>
      <c r="AO59" s="46"/>
      <c r="AP59" s="46"/>
      <c r="AQ59" s="61"/>
      <c r="AR59" s="56"/>
      <c r="AS59" s="56"/>
      <c r="AT59" s="56"/>
      <c r="AU59" s="56"/>
      <c r="AV59" s="56"/>
      <c r="AW59" s="56"/>
      <c r="AX59" s="56"/>
      <c r="AY59" s="56"/>
      <c r="AZ59" s="56"/>
      <c r="BA59" s="56"/>
      <c r="BB59" s="56"/>
      <c r="BC59" s="56"/>
      <c r="BD59" s="56"/>
      <c r="BE59" s="56"/>
      <c r="BF59" s="56"/>
      <c r="BG59" s="56"/>
      <c r="BH59" s="56"/>
    </row>
    <row r="60" spans="1:60" ht="16.5" customHeight="1" x14ac:dyDescent="0.2">
      <c r="A60" s="184" t="str">
        <f>"Februari "&amp;RIGHT(dt!E7,4)</f>
        <v>Februari 2020</v>
      </c>
      <c r="B60" s="184"/>
      <c r="C60" s="184"/>
      <c r="D60" s="184"/>
      <c r="E60" s="184"/>
      <c r="F60" s="184"/>
      <c r="G60" s="184"/>
      <c r="H60" s="43"/>
      <c r="M60" s="43"/>
      <c r="N60" s="43"/>
      <c r="O60" s="43"/>
      <c r="P60" s="43"/>
      <c r="Q60" s="43"/>
      <c r="R60" s="43"/>
      <c r="S60" s="43"/>
      <c r="T60" s="43"/>
      <c r="U60" s="43"/>
      <c r="V60" s="43"/>
      <c r="W60" s="43"/>
      <c r="X60" s="47"/>
      <c r="Y60" s="47"/>
      <c r="Z60" s="47"/>
      <c r="AA60" s="47"/>
      <c r="AB60" s="47"/>
      <c r="AC60" s="47"/>
      <c r="AD60" s="47"/>
      <c r="AE60" s="47"/>
      <c r="AF60" s="47"/>
      <c r="AG60" s="47"/>
      <c r="AH60" s="47"/>
      <c r="AI60" s="47"/>
      <c r="AJ60" s="47"/>
      <c r="AK60" s="47"/>
      <c r="AL60" s="47"/>
      <c r="AM60" s="47"/>
      <c r="AN60" s="47"/>
      <c r="AO60" s="47"/>
      <c r="AP60" s="47"/>
      <c r="AQ60" s="56"/>
      <c r="AR60" s="56"/>
      <c r="AS60" s="56"/>
      <c r="AT60" s="56"/>
      <c r="AU60" s="56"/>
      <c r="AV60" s="56"/>
      <c r="AW60" s="56"/>
      <c r="AX60" s="56"/>
      <c r="AY60" s="56"/>
      <c r="AZ60" s="56"/>
      <c r="BA60" s="56"/>
      <c r="BB60" s="56"/>
      <c r="BC60" s="56"/>
      <c r="BD60" s="56"/>
      <c r="BE60" s="56"/>
      <c r="BF60" s="56"/>
      <c r="BG60" s="56"/>
      <c r="BH60" s="56"/>
    </row>
    <row r="61" spans="1:60" ht="16.5" customHeight="1" x14ac:dyDescent="0.2">
      <c r="A61" s="70" t="s">
        <v>0</v>
      </c>
      <c r="B61" s="71" t="s">
        <v>1</v>
      </c>
      <c r="C61" s="71" t="s">
        <v>1</v>
      </c>
      <c r="D61" s="71" t="s">
        <v>2</v>
      </c>
      <c r="E61" s="71" t="s">
        <v>3</v>
      </c>
      <c r="F61" s="71" t="s">
        <v>4</v>
      </c>
      <c r="G61" s="71" t="s">
        <v>1</v>
      </c>
      <c r="H61" s="43"/>
      <c r="M61" s="43"/>
      <c r="N61" s="43"/>
      <c r="O61" s="43"/>
      <c r="P61" s="43"/>
      <c r="Q61" s="43"/>
      <c r="R61" s="43"/>
      <c r="S61" s="43"/>
      <c r="T61" s="43"/>
      <c r="U61" s="43"/>
      <c r="V61" s="43"/>
      <c r="W61" s="43"/>
      <c r="X61" s="47"/>
      <c r="Y61" s="47"/>
      <c r="Z61" s="47"/>
      <c r="AA61" s="47"/>
      <c r="AB61" s="47"/>
      <c r="AC61" s="47"/>
      <c r="AD61" s="47"/>
      <c r="AE61" s="47"/>
      <c r="AF61" s="47"/>
      <c r="AG61" s="47"/>
      <c r="AH61" s="47"/>
      <c r="AI61" s="47"/>
      <c r="AJ61" s="47"/>
      <c r="AK61" s="47"/>
      <c r="AL61" s="47"/>
      <c r="AM61" s="47"/>
      <c r="AN61" s="47"/>
      <c r="AO61" s="47"/>
      <c r="AP61" s="47"/>
      <c r="AQ61" s="56"/>
      <c r="AR61" s="56"/>
      <c r="AS61" s="56"/>
      <c r="AT61" s="56"/>
      <c r="AU61" s="56"/>
      <c r="AV61" s="56"/>
      <c r="AW61" s="56"/>
      <c r="AX61" s="56"/>
      <c r="AY61" s="56"/>
      <c r="AZ61" s="56"/>
      <c r="BA61" s="56"/>
      <c r="BB61" s="56"/>
      <c r="BC61" s="56"/>
      <c r="BD61" s="56"/>
      <c r="BE61" s="56"/>
      <c r="BF61" s="56"/>
      <c r="BG61" s="56"/>
      <c r="BH61" s="56"/>
    </row>
    <row r="62" spans="1:60" ht="16.5" customHeight="1" x14ac:dyDescent="0.2">
      <c r="A62" s="1" t="str">
        <f>IF(COUNTBLANK(A58:G59)=7,1,"")</f>
        <v/>
      </c>
      <c r="B62" s="1" t="str">
        <f>IF(A62=1,2,IF(AND(A62="",COUNTBLANK(A59:G59)=6),1,""))</f>
        <v/>
      </c>
      <c r="C62" s="1" t="str">
        <f>IF(B62&lt;&gt;"",B62+1,IF(AND(B62="",COUNTBLANK(A58:G59)=5),1,""))</f>
        <v/>
      </c>
      <c r="D62" s="1" t="str">
        <f>IF(C62&lt;&gt;"",C62+1,IF(AND(C62="",COUNTBLANK(A58:G59)=11),1,""))</f>
        <v/>
      </c>
      <c r="E62" s="1" t="str">
        <f>IF(D62&lt;&gt;"",D62+1,IF(AND(D62="",COUNTBLANK(A58:G59)=10),1,""))</f>
        <v/>
      </c>
      <c r="F62" s="1" t="str">
        <f>IF(E62&lt;&gt;"",E62+1,IF(AND(E62="",COUNTBLANK(A58:G59)=9),1,""))</f>
        <v/>
      </c>
      <c r="G62" s="1">
        <f>IF(COUNTBLANK(A62:F62)=6,1,F62+1)</f>
        <v>1</v>
      </c>
      <c r="H62" s="43"/>
      <c r="M62" s="43"/>
      <c r="N62" s="43"/>
      <c r="O62" s="43"/>
      <c r="P62" s="43"/>
      <c r="Q62" s="43"/>
      <c r="R62" s="43"/>
      <c r="S62" s="43"/>
      <c r="T62" s="43"/>
      <c r="U62" s="43"/>
      <c r="V62" s="43"/>
      <c r="W62" s="43"/>
      <c r="X62" s="47"/>
      <c r="Y62" s="47"/>
      <c r="Z62" s="47"/>
      <c r="AA62" s="47"/>
      <c r="AB62" s="47"/>
      <c r="AC62" s="47"/>
      <c r="AD62" s="47"/>
      <c r="AE62" s="47"/>
      <c r="AF62" s="47"/>
      <c r="AG62" s="47"/>
      <c r="AH62" s="47"/>
      <c r="AI62" s="47"/>
      <c r="AJ62" s="47"/>
      <c r="AK62" s="47"/>
      <c r="AL62" s="47"/>
      <c r="AM62" s="47"/>
      <c r="AN62" s="47"/>
      <c r="AO62" s="47"/>
      <c r="AP62" s="47"/>
      <c r="AQ62" s="56"/>
      <c r="AR62" s="56"/>
      <c r="AS62" s="56"/>
      <c r="AT62" s="56"/>
      <c r="AU62" s="56"/>
      <c r="AV62" s="56"/>
      <c r="AW62" s="56"/>
      <c r="AX62" s="56"/>
      <c r="AY62" s="56"/>
      <c r="AZ62" s="56"/>
      <c r="BA62" s="56"/>
      <c r="BB62" s="56"/>
      <c r="BC62" s="56"/>
      <c r="BD62" s="56"/>
      <c r="BE62" s="56"/>
      <c r="BF62" s="56"/>
      <c r="BG62" s="56"/>
      <c r="BH62" s="56"/>
    </row>
    <row r="63" spans="1:60" ht="16.5" customHeight="1" x14ac:dyDescent="0.2">
      <c r="A63" s="1">
        <f>G62+1</f>
        <v>2</v>
      </c>
      <c r="B63" s="1">
        <f t="shared" ref="B63:F63" si="45">A63+1</f>
        <v>3</v>
      </c>
      <c r="C63" s="1">
        <f t="shared" si="45"/>
        <v>4</v>
      </c>
      <c r="D63" s="1">
        <f t="shared" si="45"/>
        <v>5</v>
      </c>
      <c r="E63" s="1">
        <f t="shared" si="45"/>
        <v>6</v>
      </c>
      <c r="F63" s="1">
        <f t="shared" si="45"/>
        <v>7</v>
      </c>
      <c r="G63" s="1">
        <f>F63+1</f>
        <v>8</v>
      </c>
      <c r="H63" s="43"/>
      <c r="M63" s="43"/>
      <c r="N63" s="43"/>
      <c r="O63" s="43"/>
      <c r="P63" s="43"/>
      <c r="Q63" s="43"/>
      <c r="R63" s="43"/>
      <c r="S63" s="43"/>
      <c r="T63" s="43"/>
      <c r="U63" s="43"/>
      <c r="V63" s="43"/>
      <c r="W63" s="43"/>
      <c r="X63" s="47"/>
      <c r="Y63" s="47"/>
      <c r="Z63" s="47"/>
      <c r="AA63" s="47"/>
      <c r="AB63" s="47"/>
      <c r="AC63" s="47"/>
      <c r="AD63" s="47"/>
      <c r="AE63" s="47"/>
      <c r="AF63" s="47"/>
      <c r="AG63" s="47"/>
      <c r="AH63" s="47"/>
      <c r="AI63" s="47"/>
      <c r="AJ63" s="47"/>
      <c r="AK63" s="47"/>
      <c r="AL63" s="47"/>
      <c r="AM63" s="47"/>
      <c r="AN63" s="47"/>
      <c r="AO63" s="47"/>
      <c r="AP63" s="47"/>
      <c r="AQ63" s="56"/>
      <c r="AR63" s="56"/>
      <c r="AS63" s="56"/>
      <c r="AT63" s="56"/>
      <c r="AU63" s="56"/>
      <c r="AV63" s="56"/>
      <c r="AW63" s="56"/>
      <c r="AX63" s="56"/>
      <c r="AY63" s="56"/>
      <c r="AZ63" s="56"/>
      <c r="BA63" s="56"/>
      <c r="BB63" s="56"/>
      <c r="BC63" s="56"/>
      <c r="BD63" s="56"/>
      <c r="BE63" s="56"/>
      <c r="BF63" s="56"/>
      <c r="BG63" s="56"/>
      <c r="BH63" s="56"/>
    </row>
    <row r="64" spans="1:60" ht="16.5" customHeight="1" x14ac:dyDescent="0.2">
      <c r="A64" s="1">
        <f>G63+1</f>
        <v>9</v>
      </c>
      <c r="B64" s="1">
        <f t="shared" ref="B64:F64" si="46">A64+1</f>
        <v>10</v>
      </c>
      <c r="C64" s="1">
        <f t="shared" si="46"/>
        <v>11</v>
      </c>
      <c r="D64" s="1">
        <f t="shared" si="46"/>
        <v>12</v>
      </c>
      <c r="E64" s="1">
        <f t="shared" si="46"/>
        <v>13</v>
      </c>
      <c r="F64" s="1">
        <f t="shared" si="46"/>
        <v>14</v>
      </c>
      <c r="G64" s="1">
        <f>F64+1</f>
        <v>15</v>
      </c>
      <c r="H64" s="43"/>
      <c r="M64" s="43"/>
      <c r="N64" s="43"/>
      <c r="O64" s="43"/>
      <c r="P64" s="43"/>
      <c r="Q64" s="43"/>
      <c r="R64" s="43"/>
      <c r="S64" s="43"/>
      <c r="T64" s="43"/>
      <c r="U64" s="43"/>
      <c r="V64" s="43"/>
      <c r="W64" s="43"/>
      <c r="X64" s="47"/>
      <c r="Y64" s="47"/>
      <c r="Z64" s="47"/>
      <c r="AA64" s="47"/>
      <c r="AB64" s="47"/>
      <c r="AC64" s="47"/>
      <c r="AD64" s="47"/>
      <c r="AE64" s="47"/>
      <c r="AF64" s="47"/>
      <c r="AG64" s="47"/>
      <c r="AH64" s="47"/>
      <c r="AI64" s="47"/>
      <c r="AJ64" s="47"/>
      <c r="AK64" s="47"/>
      <c r="AL64" s="47"/>
      <c r="AM64" s="47"/>
      <c r="AN64" s="47"/>
      <c r="AO64" s="47"/>
      <c r="AP64" s="47"/>
      <c r="AQ64" s="56"/>
      <c r="AR64" s="56"/>
      <c r="AS64" s="56"/>
      <c r="AT64" s="56"/>
      <c r="AU64" s="56"/>
      <c r="AV64" s="56"/>
      <c r="AW64" s="56"/>
      <c r="AX64" s="56"/>
      <c r="AY64" s="56"/>
      <c r="AZ64" s="56"/>
      <c r="BA64" s="56"/>
      <c r="BB64" s="56"/>
      <c r="BC64" s="56"/>
      <c r="BD64" s="56"/>
      <c r="BE64" s="56"/>
      <c r="BF64" s="56"/>
      <c r="BG64" s="56"/>
      <c r="BH64" s="56"/>
    </row>
    <row r="65" spans="1:60" ht="16.5" customHeight="1" x14ac:dyDescent="0.2">
      <c r="A65" s="1">
        <f>G64+1</f>
        <v>16</v>
      </c>
      <c r="B65" s="1">
        <f t="shared" ref="B65:F65" si="47">A65+1</f>
        <v>17</v>
      </c>
      <c r="C65" s="1">
        <f t="shared" si="47"/>
        <v>18</v>
      </c>
      <c r="D65" s="1">
        <f t="shared" si="47"/>
        <v>19</v>
      </c>
      <c r="E65" s="1">
        <f t="shared" si="47"/>
        <v>20</v>
      </c>
      <c r="F65" s="1">
        <f t="shared" si="47"/>
        <v>21</v>
      </c>
      <c r="G65" s="1">
        <f>F65+1</f>
        <v>22</v>
      </c>
      <c r="H65" s="43"/>
      <c r="J65" s="43"/>
      <c r="K65" s="43"/>
      <c r="L65" s="43"/>
      <c r="M65" s="43"/>
      <c r="N65" s="43"/>
      <c r="O65" s="43"/>
      <c r="P65" s="43"/>
      <c r="Q65" s="43"/>
      <c r="R65" s="43"/>
      <c r="S65" s="43"/>
      <c r="T65" s="43"/>
      <c r="U65" s="43"/>
      <c r="V65" s="43"/>
      <c r="W65" s="43"/>
      <c r="X65" s="47"/>
      <c r="Y65" s="47"/>
      <c r="Z65" s="47"/>
      <c r="AA65" s="47"/>
      <c r="AB65" s="47"/>
      <c r="AC65" s="47"/>
      <c r="AD65" s="47"/>
      <c r="AE65" s="47"/>
      <c r="AF65" s="47"/>
      <c r="AG65" s="47"/>
      <c r="AH65" s="47"/>
      <c r="AI65" s="47"/>
      <c r="AJ65" s="47"/>
      <c r="AK65" s="47"/>
      <c r="AL65" s="47"/>
      <c r="AM65" s="47"/>
      <c r="AN65" s="47"/>
      <c r="AO65" s="47"/>
      <c r="AP65" s="47"/>
      <c r="AQ65" s="56"/>
      <c r="AR65" s="56"/>
      <c r="AS65" s="56"/>
      <c r="AT65" s="56"/>
      <c r="AU65" s="56"/>
      <c r="AV65" s="56"/>
      <c r="AW65" s="56"/>
      <c r="AX65" s="56"/>
      <c r="AY65" s="56"/>
      <c r="AZ65" s="56"/>
      <c r="BA65" s="56"/>
      <c r="BB65" s="56"/>
      <c r="BC65" s="56"/>
      <c r="BD65" s="56"/>
      <c r="BE65" s="56"/>
      <c r="BF65" s="56"/>
      <c r="BG65" s="56"/>
      <c r="BH65" s="56"/>
    </row>
    <row r="66" spans="1:60" ht="16.5" customHeight="1" x14ac:dyDescent="0.2">
      <c r="A66" s="1">
        <f>IF(G65=D67,"",G65+1)</f>
        <v>23</v>
      </c>
      <c r="B66" s="1">
        <f>IF(OR(A66="",A66=D67),"",A66+1)</f>
        <v>24</v>
      </c>
      <c r="C66" s="1">
        <f>IF(OR(B66="",B66=D67),"",B66+1)</f>
        <v>25</v>
      </c>
      <c r="D66" s="1">
        <f>IF(OR(C66="",C66=D67),"",C66+1)</f>
        <v>26</v>
      </c>
      <c r="E66" s="1">
        <f>IF(OR(D66="",D66=D67),"",D66+1)</f>
        <v>27</v>
      </c>
      <c r="F66" s="1">
        <f>IF(OR(E66="",E66=D67),"",E66+1)</f>
        <v>28</v>
      </c>
      <c r="G66" s="1">
        <f>IF(OR(F66="",F66=D67),"",F66+1)</f>
        <v>29</v>
      </c>
      <c r="H66" s="43"/>
      <c r="J66" s="43"/>
      <c r="K66" s="43"/>
      <c r="L66" s="43"/>
      <c r="M66" s="43"/>
      <c r="N66" s="43"/>
      <c r="O66" s="43"/>
      <c r="P66" s="43"/>
      <c r="Q66" s="43"/>
      <c r="R66" s="43"/>
      <c r="S66" s="43"/>
      <c r="T66" s="43"/>
      <c r="U66" s="43"/>
      <c r="V66" s="43"/>
      <c r="W66" s="43"/>
      <c r="X66" s="47"/>
      <c r="Y66" s="47"/>
      <c r="Z66" s="47"/>
      <c r="AA66" s="47"/>
      <c r="AB66" s="47"/>
      <c r="AC66" s="47"/>
      <c r="AD66" s="47"/>
      <c r="AE66" s="47"/>
      <c r="AF66" s="47"/>
      <c r="AG66" s="47"/>
      <c r="AH66" s="47"/>
      <c r="AI66" s="47"/>
      <c r="AJ66" s="47"/>
      <c r="AK66" s="47"/>
      <c r="AL66" s="47"/>
      <c r="AM66" s="47"/>
      <c r="AN66" s="47"/>
      <c r="AO66" s="47"/>
      <c r="AP66" s="47"/>
      <c r="AQ66" s="56"/>
      <c r="AR66" s="56"/>
      <c r="AS66" s="56"/>
      <c r="AT66" s="56"/>
      <c r="AU66" s="56"/>
      <c r="AV66" s="56"/>
      <c r="AW66" s="56"/>
      <c r="AX66" s="56"/>
      <c r="AY66" s="56"/>
      <c r="AZ66" s="56"/>
      <c r="BA66" s="56"/>
      <c r="BB66" s="56"/>
      <c r="BC66" s="56"/>
      <c r="BD66" s="56"/>
      <c r="BE66" s="56"/>
      <c r="BF66" s="56"/>
      <c r="BG66" s="56"/>
      <c r="BH66" s="56"/>
    </row>
    <row r="67" spans="1:60" ht="16.5" customHeight="1" x14ac:dyDescent="0.2">
      <c r="A67" s="34">
        <f>RIGHT(dt!E7,4)/4</f>
        <v>505</v>
      </c>
      <c r="B67" s="34">
        <f>ROUNDUP(A67,0)</f>
        <v>505</v>
      </c>
      <c r="C67" s="34">
        <f>ROUNDDOWN(A67,0)</f>
        <v>505</v>
      </c>
      <c r="D67" s="33">
        <f>IF(B67=C67,29,28)</f>
        <v>29</v>
      </c>
      <c r="E67" s="33"/>
      <c r="F67" s="33"/>
      <c r="G67" s="33"/>
      <c r="H67" s="43"/>
      <c r="J67" s="43"/>
      <c r="K67" s="43"/>
      <c r="L67" s="43"/>
      <c r="M67" s="43"/>
      <c r="N67" s="43"/>
      <c r="O67" s="43"/>
      <c r="P67" s="43"/>
      <c r="Q67" s="43"/>
      <c r="R67" s="43"/>
      <c r="S67" s="43"/>
      <c r="T67" s="43"/>
      <c r="U67" s="43"/>
      <c r="V67" s="43"/>
      <c r="W67" s="43"/>
      <c r="X67" s="47"/>
      <c r="Y67" s="47"/>
      <c r="Z67" s="47"/>
      <c r="AA67" s="47"/>
      <c r="AB67" s="47"/>
      <c r="AC67" s="47"/>
      <c r="AD67" s="47"/>
      <c r="AE67" s="47"/>
      <c r="AF67" s="47"/>
      <c r="AG67" s="47"/>
      <c r="AH67" s="47"/>
      <c r="AI67" s="47"/>
      <c r="AJ67" s="47"/>
      <c r="AK67" s="47"/>
      <c r="AL67" s="47"/>
      <c r="AM67" s="47"/>
      <c r="AN67" s="47"/>
      <c r="AO67" s="47"/>
      <c r="AP67" s="47"/>
      <c r="AQ67" s="56"/>
      <c r="AR67" s="56"/>
      <c r="AS67" s="56"/>
      <c r="AT67" s="56"/>
      <c r="AU67" s="56"/>
      <c r="AV67" s="56"/>
      <c r="AW67" s="56"/>
      <c r="AX67" s="56"/>
      <c r="AY67" s="56"/>
      <c r="AZ67" s="56"/>
      <c r="BA67" s="56"/>
      <c r="BB67" s="56"/>
      <c r="BC67" s="56"/>
      <c r="BD67" s="56"/>
      <c r="BE67" s="56"/>
      <c r="BF67" s="56"/>
      <c r="BG67" s="56"/>
      <c r="BH67" s="56"/>
    </row>
    <row r="68" spans="1:60" ht="16.5" customHeight="1" x14ac:dyDescent="0.2">
      <c r="A68" s="184" t="str">
        <f>"Maret "&amp;RIGHT(dt!E7,4)</f>
        <v>Maret 2020</v>
      </c>
      <c r="B68" s="184"/>
      <c r="C68" s="184"/>
      <c r="D68" s="184"/>
      <c r="E68" s="184"/>
      <c r="F68" s="184"/>
      <c r="G68" s="184"/>
      <c r="H68" s="43"/>
      <c r="M68" s="43"/>
      <c r="N68" s="43"/>
      <c r="O68" s="43"/>
      <c r="P68" s="43"/>
      <c r="Q68" s="43"/>
      <c r="R68" s="43"/>
      <c r="S68" s="43"/>
      <c r="T68" s="43"/>
      <c r="U68" s="43"/>
      <c r="V68" s="43"/>
      <c r="W68" s="43"/>
      <c r="X68" s="47"/>
      <c r="Y68" s="47"/>
      <c r="Z68" s="47"/>
      <c r="AA68" s="47"/>
      <c r="AB68" s="47"/>
      <c r="AC68" s="47"/>
      <c r="AD68" s="47"/>
      <c r="AE68" s="47"/>
      <c r="AF68" s="47"/>
      <c r="AG68" s="47"/>
      <c r="AH68" s="47"/>
      <c r="AI68" s="47"/>
      <c r="AJ68" s="47"/>
      <c r="AK68" s="47"/>
      <c r="AL68" s="47"/>
      <c r="AM68" s="47"/>
      <c r="AN68" s="47"/>
      <c r="AO68" s="47"/>
      <c r="AP68" s="47"/>
      <c r="AQ68" s="56"/>
      <c r="AR68" s="56"/>
      <c r="AS68" s="56"/>
      <c r="AT68" s="56"/>
      <c r="AU68" s="56"/>
      <c r="AV68" s="56"/>
      <c r="AW68" s="56"/>
      <c r="AX68" s="56"/>
      <c r="AY68" s="56"/>
      <c r="AZ68" s="56"/>
      <c r="BA68" s="56"/>
      <c r="BB68" s="56"/>
      <c r="BC68" s="56"/>
      <c r="BD68" s="56"/>
      <c r="BE68" s="56"/>
      <c r="BF68" s="56"/>
      <c r="BG68" s="56"/>
      <c r="BH68" s="56"/>
    </row>
    <row r="69" spans="1:60" ht="16.5" customHeight="1" x14ac:dyDescent="0.2">
      <c r="A69" s="70" t="s">
        <v>0</v>
      </c>
      <c r="B69" s="71" t="s">
        <v>1</v>
      </c>
      <c r="C69" s="71" t="s">
        <v>1</v>
      </c>
      <c r="D69" s="71" t="s">
        <v>2</v>
      </c>
      <c r="E69" s="71" t="s">
        <v>3</v>
      </c>
      <c r="F69" s="71" t="s">
        <v>4</v>
      </c>
      <c r="G69" s="71" t="s">
        <v>1</v>
      </c>
      <c r="H69" s="43"/>
      <c r="M69" s="43"/>
      <c r="N69" s="43"/>
      <c r="O69" s="43"/>
      <c r="P69" s="43"/>
      <c r="Q69" s="43"/>
      <c r="R69" s="43"/>
      <c r="S69" s="43"/>
      <c r="T69" s="43"/>
      <c r="U69" s="43"/>
      <c r="V69" s="43"/>
      <c r="W69" s="43"/>
      <c r="X69" s="47"/>
      <c r="Y69" s="47"/>
      <c r="Z69" s="47"/>
      <c r="AA69" s="47"/>
      <c r="AB69" s="47"/>
      <c r="AC69" s="47"/>
      <c r="AD69" s="47"/>
      <c r="AE69" s="47"/>
      <c r="AF69" s="47"/>
      <c r="AG69" s="47"/>
      <c r="AH69" s="47"/>
      <c r="AI69" s="47"/>
      <c r="AJ69" s="47"/>
      <c r="AK69" s="47"/>
      <c r="AL69" s="47"/>
      <c r="AM69" s="47"/>
      <c r="AN69" s="47"/>
      <c r="AO69" s="47"/>
      <c r="AP69" s="47"/>
      <c r="AQ69" s="56"/>
      <c r="AR69" s="56"/>
      <c r="AS69" s="56"/>
      <c r="AT69" s="56"/>
      <c r="AU69" s="56"/>
      <c r="AV69" s="56"/>
      <c r="AW69" s="56"/>
      <c r="AX69" s="56"/>
      <c r="AY69" s="56"/>
      <c r="AZ69" s="56"/>
      <c r="BA69" s="56"/>
      <c r="BB69" s="56"/>
      <c r="BC69" s="56"/>
      <c r="BD69" s="56"/>
      <c r="BE69" s="56"/>
      <c r="BF69" s="56"/>
      <c r="BG69" s="56"/>
      <c r="BH69" s="56"/>
    </row>
    <row r="70" spans="1:60" ht="16.5" customHeight="1" x14ac:dyDescent="0.2">
      <c r="A70" s="1">
        <f>IF(OR(COUNTBLANK(A66:G66)=7,COUNTBLANK(A66:G66)=0),1,"")</f>
        <v>1</v>
      </c>
      <c r="B70" s="1">
        <f>IF(A70=1,2,IF(AND(A70="",COUNTBLANK(A66:G66)=6),1,""))</f>
        <v>2</v>
      </c>
      <c r="C70" s="1">
        <f>IF(B70&lt;&gt;"",B70+1,IF(AND(B70="",COUNTBLANK(A66:G66)=5),1,""))</f>
        <v>3</v>
      </c>
      <c r="D70" s="1">
        <f>IF(C70&lt;&gt;"",C70+1,IF(AND(C70="",COUNTBLANK(A66:G66)=4),1,""))</f>
        <v>4</v>
      </c>
      <c r="E70" s="1">
        <f>IF(D70&lt;&gt;"",D70+1,IF(AND(D70="",COUNTBLANK(A66:G66)=3),1,""))</f>
        <v>5</v>
      </c>
      <c r="F70" s="1">
        <f>IF(E70&lt;&gt;"",E70+1,IF(AND(E70="",COUNTBLANK(A66:G66)=2),1,""))</f>
        <v>6</v>
      </c>
      <c r="G70" s="1">
        <f>IF(COUNTBLANK(A70:F70)=6,1,F70+1)</f>
        <v>7</v>
      </c>
      <c r="H70" s="43"/>
      <c r="M70" s="43"/>
      <c r="N70" s="43"/>
      <c r="O70" s="43"/>
      <c r="P70" s="43"/>
      <c r="Q70" s="43"/>
      <c r="R70" s="43"/>
      <c r="S70" s="43"/>
      <c r="T70" s="43"/>
      <c r="U70" s="43"/>
      <c r="V70" s="43"/>
      <c r="W70" s="43"/>
      <c r="X70" s="47"/>
      <c r="Y70" s="47"/>
      <c r="Z70" s="47"/>
      <c r="AA70" s="47"/>
      <c r="AB70" s="47"/>
      <c r="AC70" s="47"/>
      <c r="AD70" s="47"/>
      <c r="AE70" s="47"/>
      <c r="AF70" s="47"/>
      <c r="AG70" s="47"/>
      <c r="AH70" s="47"/>
      <c r="AI70" s="47"/>
      <c r="AJ70" s="47"/>
      <c r="AK70" s="47"/>
      <c r="AL70" s="47"/>
      <c r="AM70" s="47"/>
      <c r="AN70" s="47"/>
      <c r="AO70" s="47"/>
      <c r="AP70" s="47"/>
      <c r="AQ70" s="56"/>
      <c r="AR70" s="56"/>
      <c r="AS70" s="56"/>
      <c r="AT70" s="56"/>
      <c r="AU70" s="56"/>
      <c r="AV70" s="56"/>
      <c r="AW70" s="56"/>
      <c r="AX70" s="56"/>
      <c r="AY70" s="56"/>
      <c r="AZ70" s="56"/>
      <c r="BA70" s="56"/>
      <c r="BB70" s="56"/>
      <c r="BC70" s="56"/>
      <c r="BD70" s="56"/>
      <c r="BE70" s="56"/>
      <c r="BF70" s="56"/>
      <c r="BG70" s="56"/>
      <c r="BH70" s="56"/>
    </row>
    <row r="71" spans="1:60" ht="16.5" customHeight="1" x14ac:dyDescent="0.2">
      <c r="A71" s="1">
        <f>G70+1</f>
        <v>8</v>
      </c>
      <c r="B71" s="1">
        <f t="shared" ref="B71:F71" si="48">A71+1</f>
        <v>9</v>
      </c>
      <c r="C71" s="1">
        <f t="shared" si="48"/>
        <v>10</v>
      </c>
      <c r="D71" s="1">
        <f t="shared" si="48"/>
        <v>11</v>
      </c>
      <c r="E71" s="1">
        <f t="shared" si="48"/>
        <v>12</v>
      </c>
      <c r="F71" s="1">
        <f t="shared" si="48"/>
        <v>13</v>
      </c>
      <c r="G71" s="1">
        <f>F71+1</f>
        <v>14</v>
      </c>
      <c r="H71" s="43"/>
      <c r="M71" s="43"/>
      <c r="N71" s="43"/>
      <c r="O71" s="43"/>
      <c r="P71" s="43"/>
      <c r="Q71" s="43"/>
      <c r="R71" s="43"/>
      <c r="S71" s="43"/>
      <c r="T71" s="43"/>
      <c r="U71" s="43"/>
      <c r="V71" s="43"/>
      <c r="W71" s="43"/>
      <c r="X71" s="47"/>
      <c r="Y71" s="47"/>
      <c r="Z71" s="47"/>
      <c r="AA71" s="47"/>
      <c r="AB71" s="47"/>
      <c r="AC71" s="47"/>
      <c r="AD71" s="47"/>
      <c r="AE71" s="47"/>
      <c r="AF71" s="47"/>
      <c r="AG71" s="47"/>
      <c r="AH71" s="47"/>
      <c r="AI71" s="47"/>
      <c r="AJ71" s="47"/>
      <c r="AK71" s="47"/>
      <c r="AL71" s="47"/>
      <c r="AM71" s="47"/>
      <c r="AN71" s="47"/>
      <c r="AO71" s="47"/>
      <c r="AP71" s="47"/>
      <c r="AQ71" s="56"/>
      <c r="AR71" s="56"/>
      <c r="AS71" s="56"/>
      <c r="AT71" s="56"/>
      <c r="AU71" s="56"/>
      <c r="AV71" s="56"/>
      <c r="AW71" s="56"/>
      <c r="AX71" s="56"/>
      <c r="AY71" s="56"/>
      <c r="AZ71" s="56"/>
      <c r="BA71" s="56"/>
      <c r="BB71" s="56"/>
      <c r="BC71" s="56"/>
      <c r="BD71" s="56"/>
      <c r="BE71" s="56"/>
      <c r="BF71" s="56"/>
      <c r="BG71" s="56"/>
      <c r="BH71" s="56"/>
    </row>
    <row r="72" spans="1:60" ht="16.5" customHeight="1" x14ac:dyDescent="0.2">
      <c r="A72" s="1">
        <f>G71+1</f>
        <v>15</v>
      </c>
      <c r="B72" s="1">
        <f t="shared" ref="B72:F72" si="49">A72+1</f>
        <v>16</v>
      </c>
      <c r="C72" s="1">
        <f t="shared" si="49"/>
        <v>17</v>
      </c>
      <c r="D72" s="1">
        <f t="shared" si="49"/>
        <v>18</v>
      </c>
      <c r="E72" s="1">
        <f t="shared" si="49"/>
        <v>19</v>
      </c>
      <c r="F72" s="1">
        <f t="shared" si="49"/>
        <v>20</v>
      </c>
      <c r="G72" s="1">
        <f>F72+1</f>
        <v>21</v>
      </c>
      <c r="H72" s="43"/>
      <c r="J72" s="43"/>
      <c r="K72" s="43"/>
      <c r="L72" s="43"/>
      <c r="M72" s="43"/>
      <c r="N72" s="43"/>
      <c r="O72" s="43"/>
      <c r="P72" s="43"/>
      <c r="Q72" s="43"/>
      <c r="R72" s="43"/>
      <c r="S72" s="43"/>
      <c r="T72" s="43"/>
      <c r="U72" s="43"/>
      <c r="V72" s="43"/>
      <c r="W72" s="43"/>
      <c r="X72" s="47"/>
      <c r="Y72" s="47"/>
      <c r="Z72" s="47"/>
      <c r="AA72" s="47"/>
      <c r="AB72" s="47"/>
      <c r="AC72" s="47"/>
      <c r="AD72" s="47"/>
      <c r="AE72" s="47"/>
      <c r="AF72" s="47"/>
      <c r="AG72" s="47"/>
      <c r="AH72" s="47"/>
      <c r="AI72" s="47"/>
      <c r="AJ72" s="47"/>
      <c r="AK72" s="47"/>
      <c r="AL72" s="47"/>
      <c r="AM72" s="47"/>
      <c r="AN72" s="47"/>
      <c r="AO72" s="47"/>
      <c r="AP72" s="47"/>
      <c r="AQ72" s="56"/>
      <c r="AR72" s="56"/>
      <c r="AS72" s="56"/>
      <c r="AT72" s="56"/>
      <c r="AU72" s="56"/>
      <c r="AV72" s="56"/>
      <c r="AW72" s="56"/>
      <c r="AX72" s="56"/>
      <c r="AY72" s="56"/>
      <c r="AZ72" s="56"/>
      <c r="BA72" s="56"/>
      <c r="BB72" s="56"/>
      <c r="BC72" s="56"/>
      <c r="BD72" s="56"/>
      <c r="BE72" s="56"/>
      <c r="BF72" s="56"/>
      <c r="BG72" s="56"/>
      <c r="BH72" s="56"/>
    </row>
    <row r="73" spans="1:60" ht="16.5" customHeight="1" x14ac:dyDescent="0.2">
      <c r="A73" s="1">
        <f>G72+1</f>
        <v>22</v>
      </c>
      <c r="B73" s="2">
        <f t="shared" ref="B73:F73" si="50">A73+1</f>
        <v>23</v>
      </c>
      <c r="C73" s="2">
        <f t="shared" si="50"/>
        <v>24</v>
      </c>
      <c r="D73" s="2">
        <f t="shared" si="50"/>
        <v>25</v>
      </c>
      <c r="E73" s="1">
        <f t="shared" si="50"/>
        <v>26</v>
      </c>
      <c r="F73" s="1">
        <f t="shared" si="50"/>
        <v>27</v>
      </c>
      <c r="G73" s="1">
        <f>F73+1</f>
        <v>28</v>
      </c>
      <c r="H73" s="43"/>
      <c r="J73" s="43"/>
      <c r="K73" s="43"/>
      <c r="L73" s="43"/>
      <c r="M73" s="43"/>
      <c r="N73" s="43"/>
      <c r="O73" s="43"/>
      <c r="P73" s="43"/>
      <c r="Q73" s="43"/>
      <c r="R73" s="43"/>
      <c r="S73" s="43"/>
      <c r="T73" s="43"/>
      <c r="U73" s="43"/>
      <c r="V73" s="43"/>
      <c r="W73" s="43"/>
      <c r="X73" s="47"/>
      <c r="Y73" s="47"/>
      <c r="Z73" s="47"/>
      <c r="AA73" s="47"/>
      <c r="AB73" s="47"/>
      <c r="AC73" s="47"/>
      <c r="AD73" s="47"/>
      <c r="AE73" s="47"/>
      <c r="AF73" s="47"/>
      <c r="AG73" s="47"/>
      <c r="AH73" s="47"/>
      <c r="AI73" s="47"/>
      <c r="AJ73" s="47"/>
      <c r="AK73" s="47"/>
      <c r="AL73" s="47"/>
      <c r="AM73" s="47"/>
      <c r="AN73" s="47"/>
      <c r="AO73" s="47"/>
      <c r="AP73" s="47"/>
      <c r="AQ73" s="56"/>
      <c r="AR73" s="56"/>
      <c r="AS73" s="56"/>
      <c r="AT73" s="56"/>
      <c r="AU73" s="56"/>
      <c r="AV73" s="56"/>
      <c r="AW73" s="56"/>
      <c r="AX73" s="56"/>
      <c r="AY73" s="56"/>
      <c r="AZ73" s="56"/>
      <c r="BA73" s="56"/>
      <c r="BB73" s="56"/>
      <c r="BC73" s="56"/>
      <c r="BD73" s="56"/>
      <c r="BE73" s="56"/>
      <c r="BF73" s="56"/>
      <c r="BG73" s="56"/>
      <c r="BH73" s="56"/>
    </row>
    <row r="74" spans="1:60" ht="16.5" customHeight="1" x14ac:dyDescent="0.2">
      <c r="A74" s="3">
        <f>G73+1</f>
        <v>29</v>
      </c>
      <c r="B74" s="1">
        <f t="shared" ref="B74:C74" si="51">A74+1</f>
        <v>30</v>
      </c>
      <c r="C74" s="1">
        <f t="shared" si="51"/>
        <v>31</v>
      </c>
      <c r="D74" s="1" t="str">
        <f>IF(C74=31,"",C74+1)</f>
        <v/>
      </c>
      <c r="E74" s="4" t="str">
        <f>IF(OR(D74=31,D74=""),"",D74+1)</f>
        <v/>
      </c>
      <c r="F74" s="1" t="str">
        <f t="shared" ref="F74:G74" si="52">IF(OR(E74=31,E74=""),"",E74+1)</f>
        <v/>
      </c>
      <c r="G74" s="1" t="str">
        <f t="shared" si="52"/>
        <v/>
      </c>
      <c r="H74" s="43"/>
      <c r="J74" s="43"/>
      <c r="K74" s="43"/>
      <c r="L74" s="43"/>
      <c r="M74" s="43"/>
      <c r="N74" s="43"/>
      <c r="O74" s="43"/>
      <c r="P74" s="43"/>
      <c r="Q74" s="43"/>
      <c r="R74" s="43"/>
      <c r="S74" s="43"/>
      <c r="T74" s="43"/>
      <c r="U74" s="43"/>
      <c r="V74" s="43"/>
      <c r="W74" s="43"/>
      <c r="X74" s="47"/>
      <c r="Y74" s="47"/>
      <c r="Z74" s="47"/>
      <c r="AA74" s="47"/>
      <c r="AB74" s="47"/>
      <c r="AC74" s="47"/>
      <c r="AD74" s="47"/>
      <c r="AE74" s="47"/>
      <c r="AF74" s="47"/>
      <c r="AG74" s="47"/>
      <c r="AH74" s="47"/>
      <c r="AI74" s="47"/>
      <c r="AJ74" s="47"/>
      <c r="AK74" s="47"/>
      <c r="AL74" s="47"/>
      <c r="AM74" s="47"/>
      <c r="AN74" s="47"/>
      <c r="AO74" s="47"/>
      <c r="AP74" s="47"/>
      <c r="AQ74" s="56"/>
      <c r="AR74" s="56"/>
      <c r="AS74" s="56"/>
      <c r="AT74" s="56"/>
      <c r="AU74" s="56"/>
      <c r="AV74" s="56"/>
      <c r="AW74" s="56"/>
      <c r="AX74" s="56"/>
      <c r="AY74" s="56"/>
      <c r="AZ74" s="56"/>
      <c r="BA74" s="56"/>
      <c r="BB74" s="56"/>
      <c r="BC74" s="56"/>
      <c r="BD74" s="56"/>
      <c r="BE74" s="56"/>
      <c r="BF74" s="56"/>
      <c r="BG74" s="56"/>
      <c r="BH74" s="56"/>
    </row>
    <row r="75" spans="1:60" ht="16.5" customHeight="1" x14ac:dyDescent="0.2">
      <c r="A75" s="1" t="str">
        <f>IF(OR(G74=31,G74=""),"",G74+1)</f>
        <v/>
      </c>
      <c r="B75" s="5" t="str">
        <f t="shared" ref="B75:G75" si="53">IF(OR(A75=31,A75=""),"",A75+1)</f>
        <v/>
      </c>
      <c r="C75" s="5" t="str">
        <f t="shared" si="53"/>
        <v/>
      </c>
      <c r="D75" s="5" t="str">
        <f t="shared" si="53"/>
        <v/>
      </c>
      <c r="E75" s="1" t="str">
        <f t="shared" si="53"/>
        <v/>
      </c>
      <c r="F75" s="1" t="str">
        <f t="shared" si="53"/>
        <v/>
      </c>
      <c r="G75" s="1" t="str">
        <f t="shared" si="53"/>
        <v/>
      </c>
      <c r="H75" s="43"/>
      <c r="J75" s="43"/>
      <c r="K75" s="43"/>
      <c r="L75" s="43"/>
      <c r="M75" s="43"/>
      <c r="N75" s="43"/>
      <c r="O75" s="43"/>
      <c r="P75" s="43"/>
      <c r="Q75" s="43"/>
      <c r="R75" s="43"/>
      <c r="S75" s="43"/>
      <c r="T75" s="43"/>
      <c r="U75" s="43"/>
      <c r="V75" s="43"/>
      <c r="W75" s="43"/>
      <c r="X75" s="47"/>
      <c r="Y75" s="47"/>
      <c r="Z75" s="47"/>
      <c r="AA75" s="47"/>
      <c r="AB75" s="47"/>
      <c r="AC75" s="47"/>
      <c r="AD75" s="47"/>
      <c r="AE75" s="47"/>
      <c r="AF75" s="47"/>
      <c r="AG75" s="47"/>
      <c r="AH75" s="47"/>
      <c r="AI75" s="47"/>
      <c r="AJ75" s="47"/>
      <c r="AK75" s="47"/>
      <c r="AL75" s="47"/>
      <c r="AM75" s="47"/>
      <c r="AN75" s="47"/>
      <c r="AO75" s="47"/>
      <c r="AP75" s="47"/>
      <c r="AQ75" s="56"/>
      <c r="AR75" s="56"/>
      <c r="AS75" s="56"/>
      <c r="AT75" s="56"/>
      <c r="AU75" s="56"/>
      <c r="AV75" s="56"/>
      <c r="AW75" s="56"/>
      <c r="AX75" s="56"/>
      <c r="AY75" s="56"/>
      <c r="AZ75" s="56"/>
      <c r="BA75" s="56"/>
      <c r="BB75" s="56"/>
      <c r="BC75" s="56"/>
      <c r="BD75" s="56"/>
      <c r="BE75" s="56"/>
      <c r="BF75" s="56"/>
      <c r="BG75" s="56"/>
      <c r="BH75" s="56"/>
    </row>
    <row r="76" spans="1:60" ht="15" customHeight="1" x14ac:dyDescent="0.2">
      <c r="A76" s="184" t="str">
        <f>"April "&amp;RIGHT(dt!E7,4)</f>
        <v>April 2020</v>
      </c>
      <c r="B76" s="184"/>
      <c r="C76" s="184"/>
      <c r="D76" s="184"/>
      <c r="E76" s="184"/>
      <c r="F76" s="184"/>
      <c r="G76" s="184"/>
      <c r="H76" s="43"/>
      <c r="P76" s="43"/>
      <c r="X76" s="47"/>
      <c r="Y76" s="58"/>
      <c r="Z76" s="46"/>
      <c r="AA76" s="47"/>
      <c r="AB76" s="58"/>
      <c r="AC76" s="46"/>
      <c r="AD76" s="46"/>
      <c r="AE76" s="46"/>
      <c r="AF76" s="46"/>
      <c r="AG76" s="46"/>
      <c r="AH76" s="46"/>
      <c r="AI76" s="46"/>
      <c r="AJ76" s="58"/>
      <c r="AK76" s="46"/>
      <c r="AL76" s="46"/>
      <c r="AM76" s="46"/>
      <c r="AN76" s="46"/>
      <c r="AO76" s="46"/>
      <c r="AP76" s="46"/>
      <c r="AQ76" s="61"/>
      <c r="AR76" s="56"/>
      <c r="AS76" s="56"/>
      <c r="AT76" s="56"/>
      <c r="AU76" s="56"/>
      <c r="AV76" s="56"/>
      <c r="AW76" s="56"/>
      <c r="AX76" s="56"/>
      <c r="AY76" s="56"/>
      <c r="AZ76" s="56"/>
      <c r="BA76" s="56"/>
      <c r="BB76" s="56"/>
      <c r="BC76" s="56"/>
      <c r="BD76" s="56"/>
      <c r="BE76" s="56"/>
      <c r="BF76" s="56"/>
      <c r="BG76" s="56"/>
      <c r="BH76" s="56"/>
    </row>
    <row r="77" spans="1:60" ht="16.5" customHeight="1" x14ac:dyDescent="0.2">
      <c r="A77" s="70" t="s">
        <v>0</v>
      </c>
      <c r="B77" s="71" t="s">
        <v>1</v>
      </c>
      <c r="C77" s="71" t="s">
        <v>1</v>
      </c>
      <c r="D77" s="71" t="s">
        <v>2</v>
      </c>
      <c r="E77" s="71" t="s">
        <v>3</v>
      </c>
      <c r="F77" s="71" t="s">
        <v>4</v>
      </c>
      <c r="G77" s="71" t="s">
        <v>1</v>
      </c>
      <c r="H77" s="43"/>
      <c r="P77" s="43"/>
      <c r="X77" s="62"/>
      <c r="Y77" s="58"/>
      <c r="Z77" s="46"/>
      <c r="AA77" s="47"/>
      <c r="AB77" s="58"/>
      <c r="AC77" s="46"/>
      <c r="AD77" s="46"/>
      <c r="AE77" s="46"/>
      <c r="AF77" s="46"/>
      <c r="AG77" s="46"/>
      <c r="AH77" s="46"/>
      <c r="AI77" s="46"/>
      <c r="AJ77" s="58"/>
      <c r="AK77" s="46"/>
      <c r="AL77" s="46"/>
      <c r="AM77" s="46"/>
      <c r="AN77" s="46"/>
      <c r="AO77" s="46"/>
      <c r="AP77" s="46"/>
      <c r="AQ77" s="61"/>
      <c r="AR77" s="56"/>
      <c r="AS77" s="56"/>
      <c r="AT77" s="56"/>
      <c r="AU77" s="56"/>
      <c r="AV77" s="56"/>
      <c r="AW77" s="56"/>
      <c r="AX77" s="56"/>
      <c r="AY77" s="56"/>
      <c r="AZ77" s="56"/>
      <c r="BA77" s="56"/>
      <c r="BB77" s="56"/>
      <c r="BC77" s="56"/>
      <c r="BD77" s="56"/>
      <c r="BE77" s="56"/>
      <c r="BF77" s="56"/>
      <c r="BG77" s="56"/>
      <c r="BH77" s="56"/>
    </row>
    <row r="78" spans="1:60" ht="16.5" customHeight="1" x14ac:dyDescent="0.2">
      <c r="A78" s="1" t="str">
        <f>IF(COUNTBLANK(A74:G75)=7,1,"")</f>
        <v/>
      </c>
      <c r="B78" s="1" t="str">
        <f>IF(A78=1,2,IF(AND(A78="",COUNTBLANK(A74:G75)=6),1,""))</f>
        <v/>
      </c>
      <c r="C78" s="1" t="str">
        <f>IF(B78&lt;&gt;"",B78+1,IF(AND(B78="",COUNTBLANK(A74:G75)=5),1,""))</f>
        <v/>
      </c>
      <c r="D78" s="1">
        <f>IF(C78&lt;&gt;"",C78+1,IF(AND(C78="",COUNTBLANK(A74:G75)=11),1,""))</f>
        <v>1</v>
      </c>
      <c r="E78" s="1">
        <f>IF(D78&lt;&gt;"",D78+1,IF(AND(D78="",COUNTBLANK(A74:G75)=10),1,""))</f>
        <v>2</v>
      </c>
      <c r="F78" s="1">
        <f>IF(E78&lt;&gt;"",E78+1,IF(AND(E78="",COUNTBLANK(A74:G75)=9),1,""))</f>
        <v>3</v>
      </c>
      <c r="G78" s="1">
        <f>IF(COUNTBLANK(A78:F78)=6,1,F78+1)</f>
        <v>4</v>
      </c>
      <c r="H78" s="43"/>
      <c r="P78" s="43"/>
      <c r="X78" s="47"/>
      <c r="Y78" s="58"/>
      <c r="Z78" s="46"/>
      <c r="AA78" s="47"/>
      <c r="AB78" s="58"/>
      <c r="AC78" s="46"/>
      <c r="AD78" s="46"/>
      <c r="AE78" s="46"/>
      <c r="AF78" s="46"/>
      <c r="AG78" s="46"/>
      <c r="AH78" s="46"/>
      <c r="AI78" s="46"/>
      <c r="AJ78" s="58"/>
      <c r="AK78" s="46"/>
      <c r="AL78" s="46"/>
      <c r="AM78" s="46"/>
      <c r="AN78" s="46"/>
      <c r="AO78" s="46"/>
      <c r="AP78" s="46"/>
      <c r="AQ78" s="61"/>
      <c r="AR78" s="56"/>
      <c r="AS78" s="56"/>
      <c r="AT78" s="56"/>
      <c r="AU78" s="56"/>
      <c r="AV78" s="56"/>
      <c r="AW78" s="56"/>
      <c r="AX78" s="56"/>
      <c r="AY78" s="56"/>
      <c r="AZ78" s="56"/>
      <c r="BA78" s="56"/>
      <c r="BB78" s="56"/>
      <c r="BC78" s="56"/>
      <c r="BD78" s="56"/>
      <c r="BE78" s="56"/>
      <c r="BF78" s="56"/>
      <c r="BG78" s="56"/>
      <c r="BH78" s="56"/>
    </row>
    <row r="79" spans="1:60" ht="16.5" customHeight="1" x14ac:dyDescent="0.2">
      <c r="A79" s="1">
        <f>G78+1</f>
        <v>5</v>
      </c>
      <c r="B79" s="1">
        <f t="shared" ref="B79:F79" si="54">A79+1</f>
        <v>6</v>
      </c>
      <c r="C79" s="1">
        <f t="shared" si="54"/>
        <v>7</v>
      </c>
      <c r="D79" s="1">
        <f t="shared" si="54"/>
        <v>8</v>
      </c>
      <c r="E79" s="1">
        <f t="shared" si="54"/>
        <v>9</v>
      </c>
      <c r="F79" s="1">
        <f t="shared" si="54"/>
        <v>10</v>
      </c>
      <c r="G79" s="1">
        <f>F79+1</f>
        <v>11</v>
      </c>
      <c r="H79" s="43"/>
      <c r="P79" s="43"/>
      <c r="X79" s="47"/>
      <c r="Y79" s="47"/>
      <c r="Z79" s="47"/>
      <c r="AA79" s="47"/>
      <c r="AB79" s="47"/>
      <c r="AC79" s="47"/>
      <c r="AD79" s="47"/>
      <c r="AE79" s="47"/>
      <c r="AF79" s="47"/>
      <c r="AG79" s="47"/>
      <c r="AH79" s="47"/>
      <c r="AI79" s="47"/>
      <c r="AJ79" s="47"/>
      <c r="AK79" s="47"/>
      <c r="AL79" s="47"/>
      <c r="AM79" s="47"/>
      <c r="AN79" s="47"/>
      <c r="AO79" s="47"/>
      <c r="AP79" s="47"/>
      <c r="AQ79" s="56"/>
      <c r="AR79" s="56"/>
      <c r="AS79" s="56"/>
      <c r="AT79" s="56"/>
      <c r="AU79" s="56"/>
      <c r="AV79" s="56"/>
      <c r="AW79" s="56"/>
      <c r="AX79" s="56"/>
      <c r="AY79" s="56"/>
      <c r="AZ79" s="56"/>
      <c r="BA79" s="56"/>
      <c r="BB79" s="56"/>
      <c r="BC79" s="56"/>
      <c r="BD79" s="56"/>
      <c r="BE79" s="56"/>
      <c r="BF79" s="56"/>
      <c r="BG79" s="56"/>
      <c r="BH79" s="56"/>
    </row>
    <row r="80" spans="1:60" ht="16.5" customHeight="1" x14ac:dyDescent="0.2">
      <c r="A80" s="1">
        <f>G79+1</f>
        <v>12</v>
      </c>
      <c r="B80" s="1">
        <f t="shared" ref="B80:F80" si="55">A80+1</f>
        <v>13</v>
      </c>
      <c r="C80" s="1">
        <f t="shared" si="55"/>
        <v>14</v>
      </c>
      <c r="D80" s="1">
        <f t="shared" si="55"/>
        <v>15</v>
      </c>
      <c r="E80" s="1">
        <f t="shared" si="55"/>
        <v>16</v>
      </c>
      <c r="F80" s="1">
        <f t="shared" si="55"/>
        <v>17</v>
      </c>
      <c r="G80" s="1">
        <f>F80+1</f>
        <v>18</v>
      </c>
      <c r="H80" s="43"/>
      <c r="P80" s="43"/>
      <c r="X80" s="47"/>
      <c r="Y80" s="47"/>
      <c r="Z80" s="47"/>
      <c r="AA80" s="47"/>
      <c r="AB80" s="47"/>
      <c r="AC80" s="47"/>
      <c r="AD80" s="47"/>
      <c r="AE80" s="47"/>
      <c r="AF80" s="47"/>
      <c r="AG80" s="47"/>
      <c r="AH80" s="47"/>
      <c r="AI80" s="47"/>
      <c r="AJ80" s="47"/>
      <c r="AK80" s="47"/>
      <c r="AL80" s="47"/>
      <c r="AM80" s="47"/>
      <c r="AN80" s="47"/>
      <c r="AO80" s="47"/>
      <c r="AP80" s="47"/>
      <c r="AQ80" s="56"/>
      <c r="AR80" s="56"/>
      <c r="AS80" s="56"/>
      <c r="AT80" s="56"/>
      <c r="AU80" s="56"/>
      <c r="AV80" s="56"/>
      <c r="AW80" s="56"/>
      <c r="AX80" s="56"/>
      <c r="AY80" s="56"/>
      <c r="AZ80" s="56"/>
      <c r="BA80" s="56"/>
      <c r="BB80" s="56"/>
      <c r="BC80" s="56"/>
      <c r="BD80" s="56"/>
      <c r="BE80" s="56"/>
      <c r="BF80" s="56"/>
      <c r="BG80" s="56"/>
      <c r="BH80" s="56"/>
    </row>
    <row r="81" spans="1:60" ht="16.5" customHeight="1" x14ac:dyDescent="0.2">
      <c r="A81" s="1">
        <f>G80+1</f>
        <v>19</v>
      </c>
      <c r="B81" s="1">
        <f t="shared" ref="B81:F81" si="56">A81+1</f>
        <v>20</v>
      </c>
      <c r="C81" s="1">
        <f t="shared" si="56"/>
        <v>21</v>
      </c>
      <c r="D81" s="1">
        <f t="shared" si="56"/>
        <v>22</v>
      </c>
      <c r="E81" s="1">
        <f t="shared" si="56"/>
        <v>23</v>
      </c>
      <c r="F81" s="1">
        <f t="shared" si="56"/>
        <v>24</v>
      </c>
      <c r="G81" s="1">
        <f>F81+1</f>
        <v>25</v>
      </c>
      <c r="H81" s="43"/>
      <c r="P81" s="43"/>
      <c r="X81" s="47"/>
      <c r="Y81" s="47"/>
      <c r="Z81" s="47"/>
      <c r="AA81" s="47"/>
      <c r="AB81" s="47"/>
      <c r="AC81" s="47"/>
      <c r="AD81" s="47"/>
      <c r="AE81" s="47"/>
      <c r="AF81" s="47"/>
      <c r="AG81" s="47"/>
      <c r="AH81" s="47"/>
      <c r="AI81" s="47"/>
      <c r="AJ81" s="47"/>
      <c r="AK81" s="47"/>
      <c r="AL81" s="47"/>
      <c r="AM81" s="47"/>
      <c r="AN81" s="47"/>
      <c r="AO81" s="47"/>
      <c r="AP81" s="47"/>
      <c r="AQ81" s="56"/>
      <c r="AR81" s="56"/>
      <c r="AS81" s="56"/>
      <c r="AT81" s="56"/>
      <c r="AU81" s="56"/>
      <c r="AV81" s="56"/>
      <c r="AW81" s="56"/>
      <c r="AX81" s="56"/>
      <c r="AY81" s="56"/>
      <c r="AZ81" s="56"/>
      <c r="BA81" s="56"/>
      <c r="BB81" s="56"/>
      <c r="BC81" s="56"/>
      <c r="BD81" s="56"/>
      <c r="BE81" s="56"/>
      <c r="BF81" s="56"/>
      <c r="BG81" s="56"/>
      <c r="BH81" s="56"/>
    </row>
    <row r="82" spans="1:60" ht="16.5" customHeight="1" x14ac:dyDescent="0.2">
      <c r="A82" s="1">
        <f>G81+1</f>
        <v>26</v>
      </c>
      <c r="B82" s="1">
        <f t="shared" ref="B82" si="57">A82+1</f>
        <v>27</v>
      </c>
      <c r="C82" s="1">
        <f>IF(B82=30,"",B82+1)</f>
        <v>28</v>
      </c>
      <c r="D82" s="1">
        <f>IF(OR(C82=30,C82=""),"",C82+1)</f>
        <v>29</v>
      </c>
      <c r="E82" s="1">
        <f t="shared" ref="E82:G82" si="58">IF(OR(D82=30,D82=""),"",D82+1)</f>
        <v>30</v>
      </c>
      <c r="F82" s="1" t="str">
        <f t="shared" si="58"/>
        <v/>
      </c>
      <c r="G82" s="1" t="str">
        <f t="shared" si="58"/>
        <v/>
      </c>
      <c r="H82" s="43"/>
      <c r="P82" s="43"/>
      <c r="X82" s="47"/>
      <c r="Y82" s="47"/>
      <c r="Z82" s="47"/>
      <c r="AA82" s="47"/>
      <c r="AB82" s="47"/>
      <c r="AC82" s="47"/>
      <c r="AD82" s="47"/>
      <c r="AE82" s="47"/>
      <c r="AF82" s="47"/>
      <c r="AG82" s="47"/>
      <c r="AH82" s="47"/>
      <c r="AI82" s="47"/>
      <c r="AJ82" s="47"/>
      <c r="AK82" s="47"/>
      <c r="AL82" s="47"/>
      <c r="AM82" s="47"/>
      <c r="AN82" s="47"/>
      <c r="AO82" s="47"/>
      <c r="AP82" s="47"/>
      <c r="AQ82" s="56"/>
      <c r="AR82" s="56"/>
      <c r="AS82" s="56"/>
      <c r="AT82" s="56"/>
      <c r="AU82" s="56"/>
      <c r="AV82" s="56"/>
      <c r="AW82" s="56"/>
      <c r="AX82" s="56"/>
      <c r="AY82" s="56"/>
      <c r="AZ82" s="56"/>
      <c r="BA82" s="56"/>
      <c r="BB82" s="56"/>
      <c r="BC82" s="56"/>
      <c r="BD82" s="56"/>
      <c r="BE82" s="56"/>
      <c r="BF82" s="56"/>
      <c r="BG82" s="56"/>
      <c r="BH82" s="56"/>
    </row>
    <row r="83" spans="1:60" ht="16.5" customHeight="1" x14ac:dyDescent="0.2">
      <c r="A83" s="1" t="str">
        <f>IF(OR(G82=30,G82=""),"",G82+1)</f>
        <v/>
      </c>
      <c r="B83" s="1" t="str">
        <f t="shared" ref="B83:G83" si="59">IF(OR(A83=30,A83=""),"",A83+1)</f>
        <v/>
      </c>
      <c r="C83" s="1" t="str">
        <f t="shared" si="59"/>
        <v/>
      </c>
      <c r="D83" s="1" t="str">
        <f t="shared" si="59"/>
        <v/>
      </c>
      <c r="E83" s="1" t="str">
        <f t="shared" si="59"/>
        <v/>
      </c>
      <c r="F83" s="1" t="str">
        <f t="shared" si="59"/>
        <v/>
      </c>
      <c r="G83" s="1" t="str">
        <f t="shared" si="59"/>
        <v/>
      </c>
      <c r="H83" s="43"/>
      <c r="P83" s="43"/>
      <c r="X83" s="47"/>
      <c r="Y83" s="47"/>
      <c r="Z83" s="47"/>
      <c r="AA83" s="47"/>
      <c r="AC83" s="47"/>
      <c r="AD83" s="47"/>
      <c r="AE83" s="47"/>
      <c r="AF83" s="47"/>
      <c r="AG83" s="47"/>
      <c r="AH83" s="47"/>
      <c r="AI83" s="47"/>
      <c r="AJ83" s="63"/>
      <c r="AK83" s="47"/>
      <c r="AL83" s="47"/>
      <c r="AM83" s="47"/>
      <c r="AN83" s="47"/>
      <c r="AO83" s="47"/>
      <c r="AP83" s="47"/>
      <c r="AQ83" s="56"/>
      <c r="AR83" s="56"/>
      <c r="AS83" s="56"/>
      <c r="AT83" s="56"/>
      <c r="AU83" s="56"/>
      <c r="AV83" s="56"/>
      <c r="AW83" s="56"/>
      <c r="AX83" s="56"/>
      <c r="AY83" s="56"/>
      <c r="AZ83" s="56"/>
      <c r="BA83" s="56"/>
      <c r="BB83" s="56"/>
      <c r="BC83" s="56"/>
      <c r="BD83" s="56"/>
      <c r="BE83" s="56"/>
      <c r="BF83" s="56"/>
      <c r="BG83" s="56"/>
      <c r="BH83" s="56"/>
    </row>
    <row r="84" spans="1:60" ht="16.5" customHeight="1" x14ac:dyDescent="0.2">
      <c r="A84" s="184" t="str">
        <f>"Mei "&amp;RIGHT(dt!E7,4)</f>
        <v>Mei 2020</v>
      </c>
      <c r="B84" s="184"/>
      <c r="C84" s="184"/>
      <c r="D84" s="184"/>
      <c r="E84" s="184"/>
      <c r="F84" s="184"/>
      <c r="G84" s="184"/>
      <c r="H84" s="43"/>
      <c r="M84" s="43"/>
      <c r="N84" s="43"/>
      <c r="O84" s="43"/>
      <c r="P84" s="43"/>
      <c r="Q84" s="43"/>
      <c r="R84" s="43"/>
      <c r="S84" s="43"/>
      <c r="T84" s="43"/>
      <c r="U84" s="43"/>
      <c r="V84" s="43"/>
      <c r="W84" s="43"/>
      <c r="X84" s="47"/>
      <c r="Y84" s="47"/>
      <c r="Z84" s="47"/>
      <c r="AA84" s="47"/>
      <c r="AB84" s="47"/>
      <c r="AC84" s="47"/>
      <c r="AD84" s="47"/>
      <c r="AE84" s="47"/>
      <c r="AF84" s="47"/>
      <c r="AG84" s="47"/>
      <c r="AH84" s="47"/>
      <c r="AI84" s="47"/>
      <c r="AJ84" s="47"/>
      <c r="AK84" s="47"/>
      <c r="AL84" s="47"/>
      <c r="AM84" s="47"/>
      <c r="AN84" s="47"/>
      <c r="AO84" s="47"/>
      <c r="AP84" s="47"/>
      <c r="AQ84" s="56"/>
      <c r="AR84" s="56"/>
      <c r="AS84" s="56"/>
      <c r="AT84" s="56"/>
      <c r="AU84" s="56"/>
      <c r="AV84" s="56"/>
      <c r="AW84" s="56"/>
      <c r="AX84" s="56"/>
      <c r="AY84" s="56"/>
      <c r="AZ84" s="56"/>
      <c r="BA84" s="56"/>
      <c r="BB84" s="56"/>
      <c r="BC84" s="56"/>
      <c r="BD84" s="56"/>
      <c r="BE84" s="56"/>
      <c r="BF84" s="56"/>
      <c r="BG84" s="56"/>
      <c r="BH84" s="56"/>
    </row>
    <row r="85" spans="1:60" ht="16.5" customHeight="1" x14ac:dyDescent="0.2">
      <c r="A85" s="70" t="s">
        <v>0</v>
      </c>
      <c r="B85" s="71" t="s">
        <v>1</v>
      </c>
      <c r="C85" s="71" t="s">
        <v>1</v>
      </c>
      <c r="D85" s="71" t="s">
        <v>2</v>
      </c>
      <c r="E85" s="71" t="s">
        <v>3</v>
      </c>
      <c r="F85" s="71" t="s">
        <v>4</v>
      </c>
      <c r="G85" s="71" t="s">
        <v>1</v>
      </c>
      <c r="H85" s="43"/>
      <c r="M85" s="43"/>
      <c r="N85" s="43"/>
      <c r="O85" s="43"/>
      <c r="P85" s="43"/>
      <c r="Q85" s="43"/>
      <c r="R85" s="43"/>
      <c r="S85" s="43"/>
      <c r="T85" s="43"/>
      <c r="U85" s="43"/>
      <c r="V85" s="43"/>
      <c r="W85" s="43"/>
      <c r="X85" s="47"/>
      <c r="Y85" s="47"/>
      <c r="Z85" s="47"/>
      <c r="AA85" s="47"/>
      <c r="AB85" s="47"/>
      <c r="AC85" s="47"/>
      <c r="AD85" s="47"/>
      <c r="AE85" s="47"/>
      <c r="AF85" s="47"/>
      <c r="AG85" s="47"/>
      <c r="AH85" s="47"/>
      <c r="AI85" s="47"/>
      <c r="AJ85" s="47"/>
      <c r="AK85" s="47"/>
      <c r="AL85" s="47"/>
      <c r="AM85" s="47"/>
      <c r="AN85" s="47"/>
      <c r="AO85" s="47"/>
      <c r="AP85" s="47"/>
      <c r="AQ85" s="56"/>
      <c r="AR85" s="56"/>
      <c r="AS85" s="56"/>
      <c r="AT85" s="56"/>
      <c r="AU85" s="56"/>
      <c r="AV85" s="56"/>
      <c r="AW85" s="56"/>
      <c r="AX85" s="56"/>
      <c r="AY85" s="56"/>
      <c r="AZ85" s="56"/>
      <c r="BA85" s="56"/>
      <c r="BB85" s="56"/>
      <c r="BC85" s="56"/>
      <c r="BD85" s="56"/>
      <c r="BE85" s="56"/>
      <c r="BF85" s="56"/>
      <c r="BG85" s="56"/>
      <c r="BH85" s="56"/>
    </row>
    <row r="86" spans="1:60" ht="16.5" customHeight="1" x14ac:dyDescent="0.2">
      <c r="A86" s="1" t="str">
        <f>IF(COUNTBLANK(A82:G83)=7,1,"")</f>
        <v/>
      </c>
      <c r="B86" s="1" t="str">
        <f>IF(A86=1,2,IF(AND(A86="",COUNTBLANK(A82:G83)=6),1,""))</f>
        <v/>
      </c>
      <c r="C86" s="1" t="str">
        <f>IF(B86&lt;&gt;"",B86+1,IF(AND(B86="",COUNTBLANK(A82:G83)=12),1,""))</f>
        <v/>
      </c>
      <c r="D86" s="1" t="str">
        <f>IF(C86&lt;&gt;"",C86+1,IF(AND(C86="",COUNTBLANK(A82:G83)=11),1,""))</f>
        <v/>
      </c>
      <c r="E86" s="1" t="str">
        <f>IF(D86&lt;&gt;"",D86+1,IF(AND(D86="",COUNTBLANK(A82:G83)=10),1,""))</f>
        <v/>
      </c>
      <c r="F86" s="1">
        <f>IF(E86&lt;&gt;"",E86+1,IF(AND(E86="",COUNTBLANK(A82:G83)=9),1,""))</f>
        <v>1</v>
      </c>
      <c r="G86" s="1">
        <f>IF(COUNTBLANK(A86:F86)=6,1,F86+1)</f>
        <v>2</v>
      </c>
      <c r="H86" s="43"/>
      <c r="J86" s="43"/>
      <c r="K86" s="43"/>
      <c r="L86" s="43"/>
      <c r="M86" s="43"/>
      <c r="N86" s="43"/>
      <c r="O86" s="43"/>
      <c r="P86" s="43"/>
      <c r="Q86" s="43"/>
      <c r="R86" s="43"/>
      <c r="S86" s="43"/>
      <c r="T86" s="43"/>
      <c r="U86" s="43"/>
      <c r="V86" s="43"/>
      <c r="W86" s="43"/>
      <c r="X86" s="47"/>
      <c r="Y86" s="47"/>
      <c r="Z86" s="47"/>
      <c r="AA86" s="47"/>
      <c r="AB86" s="47"/>
      <c r="AC86" s="47"/>
      <c r="AD86" s="47"/>
      <c r="AE86" s="47"/>
      <c r="AF86" s="47"/>
      <c r="AG86" s="47"/>
      <c r="AH86" s="47"/>
      <c r="AI86" s="47"/>
      <c r="AJ86" s="47"/>
      <c r="AK86" s="47"/>
      <c r="AL86" s="47"/>
      <c r="AM86" s="47"/>
      <c r="AN86" s="47"/>
      <c r="AO86" s="47"/>
      <c r="AP86" s="47"/>
      <c r="AQ86" s="56"/>
      <c r="AR86" s="56"/>
      <c r="AS86" s="56"/>
      <c r="AT86" s="56"/>
      <c r="AU86" s="56"/>
      <c r="AV86" s="56"/>
      <c r="AW86" s="56"/>
      <c r="AX86" s="56"/>
      <c r="AY86" s="56"/>
      <c r="AZ86" s="56"/>
      <c r="BA86" s="56"/>
      <c r="BB86" s="56"/>
      <c r="BC86" s="56"/>
      <c r="BD86" s="56"/>
      <c r="BE86" s="56"/>
      <c r="BF86" s="56"/>
      <c r="BG86" s="56"/>
      <c r="BH86" s="56"/>
    </row>
    <row r="87" spans="1:60" ht="16.5" customHeight="1" x14ac:dyDescent="0.2">
      <c r="A87" s="1">
        <f>G86+1</f>
        <v>3</v>
      </c>
      <c r="B87" s="1">
        <f t="shared" ref="B87:F87" si="60">A87+1</f>
        <v>4</v>
      </c>
      <c r="C87" s="1">
        <f t="shared" si="60"/>
        <v>5</v>
      </c>
      <c r="D87" s="1">
        <f t="shared" si="60"/>
        <v>6</v>
      </c>
      <c r="E87" s="1">
        <f t="shared" si="60"/>
        <v>7</v>
      </c>
      <c r="F87" s="1">
        <f t="shared" si="60"/>
        <v>8</v>
      </c>
      <c r="G87" s="1">
        <f>F87+1</f>
        <v>9</v>
      </c>
      <c r="H87" s="43"/>
      <c r="J87" s="43"/>
      <c r="K87" s="43"/>
      <c r="L87" s="43"/>
      <c r="M87" s="43"/>
      <c r="N87" s="43"/>
      <c r="O87" s="43"/>
      <c r="P87" s="43"/>
      <c r="Q87" s="43"/>
      <c r="R87" s="43"/>
      <c r="S87" s="43"/>
      <c r="T87" s="43"/>
      <c r="U87" s="43"/>
      <c r="V87" s="43"/>
      <c r="W87" s="43"/>
      <c r="X87" s="47"/>
      <c r="Y87" s="47"/>
      <c r="Z87" s="47"/>
      <c r="AA87" s="47"/>
      <c r="AB87" s="47"/>
      <c r="AC87" s="47"/>
      <c r="AD87" s="47"/>
      <c r="AE87" s="47"/>
      <c r="AF87" s="47"/>
      <c r="AG87" s="47"/>
      <c r="AH87" s="47"/>
      <c r="AI87" s="47"/>
      <c r="AJ87" s="47"/>
      <c r="AK87" s="47"/>
      <c r="AL87" s="47"/>
      <c r="AM87" s="47"/>
      <c r="AN87" s="47"/>
      <c r="AO87" s="47"/>
      <c r="AP87" s="47"/>
      <c r="AQ87" s="56"/>
      <c r="AR87" s="56"/>
      <c r="AS87" s="56"/>
      <c r="AT87" s="56"/>
      <c r="AU87" s="56"/>
      <c r="AV87" s="56"/>
      <c r="AW87" s="56"/>
      <c r="AX87" s="56"/>
      <c r="AY87" s="56"/>
      <c r="AZ87" s="56"/>
      <c r="BA87" s="56"/>
      <c r="BB87" s="56"/>
      <c r="BC87" s="56"/>
      <c r="BD87" s="56"/>
      <c r="BE87" s="56"/>
      <c r="BF87" s="56"/>
      <c r="BG87" s="56"/>
      <c r="BH87" s="56"/>
    </row>
    <row r="88" spans="1:60" ht="16.5" customHeight="1" x14ac:dyDescent="0.2">
      <c r="A88" s="1">
        <f>G87+1</f>
        <v>10</v>
      </c>
      <c r="B88" s="1">
        <f t="shared" ref="B88:F88" si="61">A88+1</f>
        <v>11</v>
      </c>
      <c r="C88" s="1">
        <f t="shared" si="61"/>
        <v>12</v>
      </c>
      <c r="D88" s="1">
        <f t="shared" si="61"/>
        <v>13</v>
      </c>
      <c r="E88" s="1">
        <f t="shared" si="61"/>
        <v>14</v>
      </c>
      <c r="F88" s="1">
        <f t="shared" si="61"/>
        <v>15</v>
      </c>
      <c r="G88" s="1">
        <f>F88+1</f>
        <v>16</v>
      </c>
      <c r="H88" s="43"/>
      <c r="J88" s="43"/>
      <c r="K88" s="43"/>
      <c r="L88" s="43"/>
      <c r="M88" s="43"/>
      <c r="N88" s="43"/>
      <c r="O88" s="43"/>
      <c r="P88" s="43"/>
      <c r="Q88" s="43"/>
      <c r="R88" s="43"/>
      <c r="S88" s="43"/>
      <c r="T88" s="43"/>
      <c r="U88" s="43"/>
      <c r="V88" s="43"/>
      <c r="W88" s="43"/>
      <c r="X88" s="47"/>
      <c r="Y88" s="47"/>
      <c r="Z88" s="47"/>
      <c r="AA88" s="47"/>
      <c r="AB88" s="47"/>
      <c r="AC88" s="47"/>
      <c r="AD88" s="47"/>
      <c r="AE88" s="47"/>
      <c r="AF88" s="47"/>
      <c r="AG88" s="47"/>
      <c r="AH88" s="47"/>
      <c r="AI88" s="47"/>
      <c r="AJ88" s="47"/>
      <c r="AK88" s="47"/>
      <c r="AL88" s="47"/>
      <c r="AM88" s="47"/>
      <c r="AN88" s="47"/>
      <c r="AO88" s="47"/>
      <c r="AP88" s="47"/>
      <c r="AQ88" s="56"/>
      <c r="AR88" s="56"/>
      <c r="AS88" s="56"/>
      <c r="AT88" s="56"/>
      <c r="AU88" s="56"/>
      <c r="AV88" s="56"/>
      <c r="AW88" s="56"/>
      <c r="AX88" s="56"/>
      <c r="AY88" s="56"/>
      <c r="AZ88" s="56"/>
      <c r="BA88" s="56"/>
      <c r="BB88" s="56"/>
      <c r="BC88" s="56"/>
      <c r="BD88" s="56"/>
      <c r="BE88" s="56"/>
      <c r="BF88" s="56"/>
      <c r="BG88" s="56"/>
      <c r="BH88" s="56"/>
    </row>
    <row r="89" spans="1:60" ht="16.5" customHeight="1" x14ac:dyDescent="0.2">
      <c r="A89" s="1">
        <f>G88+1</f>
        <v>17</v>
      </c>
      <c r="B89" s="1">
        <f t="shared" ref="B89:F89" si="62">A89+1</f>
        <v>18</v>
      </c>
      <c r="C89" s="1">
        <f t="shared" si="62"/>
        <v>19</v>
      </c>
      <c r="D89" s="1">
        <f t="shared" si="62"/>
        <v>20</v>
      </c>
      <c r="E89" s="1">
        <f t="shared" si="62"/>
        <v>21</v>
      </c>
      <c r="F89" s="1">
        <f t="shared" si="62"/>
        <v>22</v>
      </c>
      <c r="G89" s="1">
        <f>F89+1</f>
        <v>23</v>
      </c>
      <c r="H89" s="43"/>
      <c r="J89" s="43"/>
      <c r="K89" s="43"/>
      <c r="L89" s="43"/>
      <c r="M89" s="43"/>
      <c r="N89" s="43"/>
      <c r="O89" s="43"/>
      <c r="P89" s="43"/>
      <c r="Q89" s="43"/>
      <c r="R89" s="43"/>
      <c r="S89" s="43"/>
      <c r="T89" s="43"/>
      <c r="U89" s="43"/>
      <c r="V89" s="43"/>
      <c r="W89" s="43"/>
      <c r="X89" s="47"/>
      <c r="Y89" s="47"/>
      <c r="Z89" s="47"/>
      <c r="AA89" s="47"/>
      <c r="AB89" s="47"/>
      <c r="AC89" s="47"/>
      <c r="AD89" s="47"/>
      <c r="AE89" s="47"/>
      <c r="AF89" s="47"/>
      <c r="AG89" s="47"/>
      <c r="AH89" s="47"/>
      <c r="AI89" s="47"/>
      <c r="AJ89" s="47"/>
      <c r="AK89" s="47"/>
      <c r="AL89" s="47"/>
      <c r="AM89" s="47"/>
      <c r="AN89" s="47"/>
      <c r="AO89" s="47"/>
      <c r="AP89" s="47"/>
      <c r="AQ89" s="56"/>
      <c r="AR89" s="56"/>
      <c r="AS89" s="56"/>
      <c r="AT89" s="56"/>
      <c r="AU89" s="56"/>
      <c r="AV89" s="56"/>
      <c r="AW89" s="56"/>
      <c r="AX89" s="56"/>
      <c r="AY89" s="56"/>
      <c r="AZ89" s="56"/>
      <c r="BA89" s="56"/>
      <c r="BB89" s="56"/>
      <c r="BC89" s="56"/>
      <c r="BD89" s="56"/>
      <c r="BE89" s="56"/>
      <c r="BF89" s="56"/>
      <c r="BG89" s="56"/>
      <c r="BH89" s="56"/>
    </row>
    <row r="90" spans="1:60" ht="16.5" customHeight="1" x14ac:dyDescent="0.2">
      <c r="A90" s="1">
        <f>G89+1</f>
        <v>24</v>
      </c>
      <c r="B90" s="1">
        <f t="shared" ref="B90:C90" si="63">A90+1</f>
        <v>25</v>
      </c>
      <c r="C90" s="1">
        <f t="shared" si="63"/>
        <v>26</v>
      </c>
      <c r="D90" s="1">
        <f>IF(C90=31,"",C90+1)</f>
        <v>27</v>
      </c>
      <c r="E90" s="1">
        <f>IF(OR(D90=31,D90=""),"",D90+1)</f>
        <v>28</v>
      </c>
      <c r="F90" s="1">
        <f t="shared" ref="F90:G90" si="64">IF(OR(E90=31,E90=""),"",E90+1)</f>
        <v>29</v>
      </c>
      <c r="G90" s="1">
        <f t="shared" si="64"/>
        <v>30</v>
      </c>
      <c r="H90" s="43"/>
      <c r="J90" s="43"/>
      <c r="K90" s="43"/>
      <c r="L90" s="43"/>
      <c r="M90" s="43"/>
      <c r="N90" s="43"/>
      <c r="O90" s="43"/>
      <c r="P90" s="43"/>
      <c r="Q90" s="43"/>
      <c r="R90" s="43"/>
      <c r="S90" s="43"/>
      <c r="T90" s="43"/>
      <c r="U90" s="43"/>
      <c r="V90" s="43"/>
      <c r="W90" s="43"/>
      <c r="X90" s="47"/>
      <c r="Y90" s="47"/>
      <c r="Z90" s="47"/>
      <c r="AA90" s="47"/>
      <c r="AB90" s="47"/>
      <c r="AC90" s="47"/>
      <c r="AD90" s="47"/>
      <c r="AE90" s="47"/>
      <c r="AF90" s="47"/>
      <c r="AG90" s="47"/>
      <c r="AH90" s="47"/>
      <c r="AI90" s="47"/>
      <c r="AJ90" s="47"/>
      <c r="AK90" s="47"/>
      <c r="AL90" s="47"/>
      <c r="AM90" s="47"/>
      <c r="AN90" s="47"/>
      <c r="AO90" s="47"/>
      <c r="AP90" s="47"/>
      <c r="AQ90" s="56"/>
      <c r="AR90" s="56"/>
      <c r="AS90" s="56"/>
      <c r="AT90" s="56"/>
      <c r="AU90" s="56"/>
      <c r="AV90" s="56"/>
      <c r="AW90" s="56"/>
      <c r="AX90" s="56"/>
      <c r="AY90" s="56"/>
      <c r="AZ90" s="56"/>
      <c r="BA90" s="56"/>
      <c r="BB90" s="56"/>
      <c r="BC90" s="56"/>
      <c r="BD90" s="56"/>
      <c r="BE90" s="56"/>
      <c r="BF90" s="56"/>
      <c r="BG90" s="56"/>
      <c r="BH90" s="56"/>
    </row>
    <row r="91" spans="1:60" ht="16.5" customHeight="1" x14ac:dyDescent="0.2">
      <c r="A91" s="1">
        <f>IF(OR(G90=31,G90=""),"",G90+1)</f>
        <v>31</v>
      </c>
      <c r="B91" s="1" t="str">
        <f t="shared" ref="B91:G91" si="65">IF(OR(A91=31,A91=""),"",A91+1)</f>
        <v/>
      </c>
      <c r="C91" s="1" t="str">
        <f t="shared" si="65"/>
        <v/>
      </c>
      <c r="D91" s="1" t="str">
        <f t="shared" si="65"/>
        <v/>
      </c>
      <c r="E91" s="1" t="str">
        <f t="shared" si="65"/>
        <v/>
      </c>
      <c r="F91" s="1" t="str">
        <f t="shared" si="65"/>
        <v/>
      </c>
      <c r="G91" s="1" t="str">
        <f t="shared" si="65"/>
        <v/>
      </c>
      <c r="H91" s="43"/>
      <c r="J91" s="43"/>
      <c r="K91" s="43"/>
      <c r="L91" s="43"/>
      <c r="M91" s="43"/>
      <c r="N91" s="43"/>
      <c r="O91" s="43"/>
      <c r="P91" s="43"/>
      <c r="Q91" s="43"/>
      <c r="R91" s="43"/>
      <c r="S91" s="43"/>
      <c r="T91" s="43"/>
      <c r="U91" s="43"/>
      <c r="V91" s="43"/>
      <c r="W91" s="43"/>
      <c r="X91" s="47"/>
      <c r="Y91" s="47"/>
      <c r="Z91" s="47"/>
      <c r="AA91" s="47"/>
      <c r="AB91" s="47"/>
      <c r="AC91" s="47"/>
      <c r="AD91" s="47"/>
      <c r="AE91" s="47"/>
      <c r="AF91" s="47"/>
      <c r="AG91" s="47"/>
      <c r="AH91" s="47"/>
      <c r="AI91" s="47"/>
      <c r="AJ91" s="47"/>
      <c r="AK91" s="47"/>
      <c r="AL91" s="47"/>
      <c r="AM91" s="47"/>
      <c r="AN91" s="47"/>
      <c r="AO91" s="47"/>
      <c r="AP91" s="47"/>
      <c r="AQ91" s="56"/>
      <c r="AR91" s="56"/>
      <c r="AS91" s="56"/>
      <c r="AT91" s="56"/>
      <c r="AU91" s="56"/>
      <c r="AV91" s="56"/>
      <c r="AW91" s="56"/>
      <c r="AX91" s="56"/>
      <c r="AY91" s="56"/>
      <c r="AZ91" s="56"/>
      <c r="BA91" s="56"/>
      <c r="BB91" s="56"/>
      <c r="BC91" s="56"/>
      <c r="BD91" s="56"/>
      <c r="BE91" s="56"/>
      <c r="BF91" s="56"/>
      <c r="BG91" s="56"/>
      <c r="BH91" s="56"/>
    </row>
    <row r="92" spans="1:60" ht="16.5" customHeight="1" x14ac:dyDescent="0.2">
      <c r="A92" s="184" t="str">
        <f>"Juni "&amp;RIGHT(dt!E7,4)</f>
        <v>Juni 2020</v>
      </c>
      <c r="B92" s="184"/>
      <c r="C92" s="184"/>
      <c r="D92" s="184"/>
      <c r="E92" s="184"/>
      <c r="F92" s="184"/>
      <c r="G92" s="184"/>
      <c r="H92" s="43"/>
      <c r="M92" s="43"/>
      <c r="N92" s="43"/>
      <c r="O92" s="43"/>
      <c r="P92" s="43"/>
      <c r="Q92" s="43"/>
      <c r="R92" s="43"/>
      <c r="S92" s="43"/>
      <c r="T92" s="43"/>
      <c r="U92" s="43"/>
      <c r="V92" s="43"/>
      <c r="W92" s="43"/>
      <c r="X92" s="47"/>
      <c r="Y92" s="47"/>
      <c r="Z92" s="47"/>
      <c r="AA92" s="47"/>
      <c r="AB92" s="47"/>
      <c r="AC92" s="47"/>
      <c r="AD92" s="47"/>
      <c r="AE92" s="47"/>
      <c r="AF92" s="47"/>
      <c r="AG92" s="47"/>
      <c r="AH92" s="47"/>
      <c r="AI92" s="47"/>
      <c r="AJ92" s="47"/>
      <c r="AK92" s="47"/>
      <c r="AL92" s="47"/>
      <c r="AM92" s="47"/>
      <c r="AN92" s="47"/>
      <c r="AO92" s="47"/>
      <c r="AP92" s="47"/>
      <c r="AQ92" s="56"/>
      <c r="AR92" s="56"/>
      <c r="AS92" s="56"/>
      <c r="AT92" s="56"/>
      <c r="AU92" s="56"/>
      <c r="AV92" s="56"/>
      <c r="AW92" s="56"/>
      <c r="AX92" s="56"/>
      <c r="AY92" s="56"/>
      <c r="AZ92" s="56"/>
      <c r="BA92" s="56"/>
      <c r="BB92" s="56"/>
      <c r="BC92" s="56"/>
      <c r="BD92" s="56"/>
      <c r="BE92" s="56"/>
      <c r="BF92" s="56"/>
      <c r="BG92" s="56"/>
      <c r="BH92" s="56"/>
    </row>
    <row r="93" spans="1:60" ht="16.5" customHeight="1" x14ac:dyDescent="0.2">
      <c r="A93" s="70" t="s">
        <v>0</v>
      </c>
      <c r="B93" s="71" t="s">
        <v>1</v>
      </c>
      <c r="C93" s="71" t="s">
        <v>1</v>
      </c>
      <c r="D93" s="71" t="s">
        <v>2</v>
      </c>
      <c r="E93" s="71" t="s">
        <v>3</v>
      </c>
      <c r="F93" s="71" t="s">
        <v>4</v>
      </c>
      <c r="G93" s="71" t="s">
        <v>1</v>
      </c>
      <c r="H93" s="43"/>
      <c r="I93" s="43"/>
      <c r="J93" s="43"/>
      <c r="K93" s="43"/>
      <c r="L93" s="43"/>
      <c r="M93" s="43"/>
      <c r="N93" s="43"/>
      <c r="O93" s="43"/>
      <c r="P93" s="43"/>
      <c r="Q93" s="43"/>
      <c r="R93" s="43"/>
      <c r="S93" s="43"/>
      <c r="T93" s="43"/>
      <c r="U93" s="43"/>
      <c r="V93" s="43"/>
      <c r="W93" s="43"/>
      <c r="X93" s="47"/>
      <c r="Y93" s="47"/>
      <c r="Z93" s="47"/>
      <c r="AA93" s="47"/>
      <c r="AB93" s="47"/>
      <c r="AC93" s="47"/>
      <c r="AD93" s="47"/>
      <c r="AE93" s="47"/>
      <c r="AF93" s="47"/>
      <c r="AG93" s="47"/>
      <c r="AH93" s="47"/>
      <c r="AI93" s="47"/>
      <c r="AJ93" s="47"/>
      <c r="AK93" s="47"/>
      <c r="AL93" s="47"/>
      <c r="AM93" s="47"/>
      <c r="AN93" s="47"/>
      <c r="AO93" s="47"/>
      <c r="AP93" s="47"/>
      <c r="AQ93" s="56"/>
      <c r="AR93" s="56"/>
      <c r="AS93" s="56"/>
      <c r="AT93" s="56"/>
      <c r="AU93" s="56"/>
      <c r="AV93" s="56"/>
      <c r="AW93" s="56"/>
      <c r="AX93" s="56"/>
      <c r="AY93" s="56"/>
      <c r="AZ93" s="56"/>
      <c r="BA93" s="56"/>
      <c r="BB93" s="56"/>
      <c r="BC93" s="56"/>
      <c r="BD93" s="56"/>
      <c r="BE93" s="56"/>
      <c r="BF93" s="56"/>
      <c r="BG93" s="56"/>
      <c r="BH93" s="56"/>
    </row>
    <row r="94" spans="1:60" ht="16.5" customHeight="1" x14ac:dyDescent="0.2">
      <c r="A94" s="1" t="str">
        <f>IF(COUNTBLANK(A90:G91)=7,1,"")</f>
        <v/>
      </c>
      <c r="B94" s="1">
        <f>IF(A94=1,2,IF(AND(A94="",COUNTBLANK(A91:G91)=6),1,""))</f>
        <v>1</v>
      </c>
      <c r="C94" s="1">
        <f>IF(B94&lt;&gt;"",B94+1,IF(AND(B94="",COUNTBLANK(A90:G91)=5),1,""))</f>
        <v>2</v>
      </c>
      <c r="D94" s="1">
        <f>IF(C94&lt;&gt;"",C94+1,IF(AND(C94="",COUNTBLANK(A90:G91)=11),1,""))</f>
        <v>3</v>
      </c>
      <c r="E94" s="1">
        <f>IF(D94&lt;&gt;"",D94+1,IF(AND(D94="",COUNTBLANK(A90:G91)=10),1,""))</f>
        <v>4</v>
      </c>
      <c r="F94" s="1">
        <f>IF(E94&lt;&gt;"",E94+1,IF(AND(E94="",COUNTBLANK(A90:G91)=9),1,""))</f>
        <v>5</v>
      </c>
      <c r="G94" s="1">
        <f>IF(COUNTBLANK(A94:F94)=6,1,F94+1)</f>
        <v>6</v>
      </c>
      <c r="H94" s="43"/>
      <c r="I94" s="43"/>
      <c r="J94" s="43"/>
      <c r="K94" s="43"/>
      <c r="L94" s="43"/>
      <c r="M94" s="43"/>
      <c r="N94" s="43"/>
      <c r="O94" s="43"/>
      <c r="P94" s="43"/>
      <c r="Q94" s="43"/>
      <c r="R94" s="43"/>
      <c r="S94" s="43"/>
      <c r="T94" s="43"/>
      <c r="U94" s="43"/>
      <c r="V94" s="43"/>
      <c r="W94" s="43"/>
      <c r="X94" s="47"/>
      <c r="Y94" s="47"/>
      <c r="Z94" s="47"/>
      <c r="AA94" s="47"/>
      <c r="AB94" s="47"/>
      <c r="AC94" s="47"/>
      <c r="AD94" s="47"/>
      <c r="AE94" s="47"/>
      <c r="AF94" s="47"/>
      <c r="AG94" s="47"/>
      <c r="AH94" s="47"/>
      <c r="AI94" s="47"/>
      <c r="AJ94" s="47"/>
      <c r="AK94" s="47"/>
      <c r="AL94" s="47"/>
      <c r="AM94" s="47"/>
      <c r="AN94" s="47"/>
      <c r="AO94" s="47"/>
      <c r="AP94" s="47"/>
      <c r="AQ94" s="56"/>
      <c r="AR94" s="56"/>
      <c r="AS94" s="56"/>
      <c r="AT94" s="56"/>
      <c r="AU94" s="56"/>
      <c r="AV94" s="56"/>
      <c r="AW94" s="56"/>
      <c r="AX94" s="56"/>
      <c r="AY94" s="56"/>
      <c r="AZ94" s="56"/>
      <c r="BA94" s="56"/>
      <c r="BB94" s="56"/>
      <c r="BC94" s="56"/>
      <c r="BD94" s="56"/>
      <c r="BE94" s="56"/>
      <c r="BF94" s="56"/>
      <c r="BG94" s="56"/>
      <c r="BH94" s="56"/>
    </row>
    <row r="95" spans="1:60" ht="16.5" customHeight="1" x14ac:dyDescent="0.2">
      <c r="A95" s="1">
        <f>G94+1</f>
        <v>7</v>
      </c>
      <c r="B95" s="1">
        <f t="shared" ref="B95:F95" si="66">A95+1</f>
        <v>8</v>
      </c>
      <c r="C95" s="1">
        <f t="shared" si="66"/>
        <v>9</v>
      </c>
      <c r="D95" s="1">
        <f t="shared" si="66"/>
        <v>10</v>
      </c>
      <c r="E95" s="1">
        <f t="shared" si="66"/>
        <v>11</v>
      </c>
      <c r="F95" s="1">
        <f t="shared" si="66"/>
        <v>12</v>
      </c>
      <c r="G95" s="1">
        <f>F95+1</f>
        <v>13</v>
      </c>
      <c r="H95" s="43"/>
      <c r="I95" s="43"/>
      <c r="J95" s="43"/>
      <c r="K95" s="43"/>
      <c r="L95" s="43"/>
      <c r="M95" s="43"/>
      <c r="N95" s="43"/>
      <c r="O95" s="43"/>
      <c r="P95" s="43"/>
      <c r="Q95" s="43"/>
      <c r="R95" s="43"/>
      <c r="S95" s="43"/>
      <c r="T95" s="43"/>
      <c r="U95" s="43"/>
      <c r="V95" s="43"/>
      <c r="W95" s="43"/>
      <c r="X95" s="47"/>
      <c r="Y95" s="47"/>
      <c r="Z95" s="47"/>
      <c r="AA95" s="47"/>
      <c r="AB95" s="47"/>
      <c r="AC95" s="47"/>
      <c r="AD95" s="47"/>
      <c r="AE95" s="47"/>
      <c r="AF95" s="47"/>
      <c r="AG95" s="47"/>
      <c r="AH95" s="47"/>
      <c r="AI95" s="47"/>
      <c r="AJ95" s="47"/>
      <c r="AK95" s="47"/>
      <c r="AL95" s="47"/>
      <c r="AM95" s="47"/>
      <c r="AN95" s="47"/>
      <c r="AO95" s="47"/>
      <c r="AP95" s="47"/>
      <c r="AQ95" s="56"/>
      <c r="AR95" s="56"/>
      <c r="AS95" s="56"/>
      <c r="AT95" s="56"/>
      <c r="AU95" s="56"/>
      <c r="AV95" s="56"/>
      <c r="AW95" s="56"/>
      <c r="AX95" s="56"/>
      <c r="AY95" s="56"/>
      <c r="AZ95" s="56"/>
      <c r="BA95" s="56"/>
      <c r="BB95" s="56"/>
      <c r="BC95" s="56"/>
      <c r="BD95" s="56"/>
      <c r="BE95" s="56"/>
      <c r="BF95" s="56"/>
      <c r="BG95" s="56"/>
      <c r="BH95" s="56"/>
    </row>
    <row r="96" spans="1:60" ht="16.5" customHeight="1" x14ac:dyDescent="0.2">
      <c r="A96" s="1">
        <f>G95+1</f>
        <v>14</v>
      </c>
      <c r="B96" s="1">
        <f t="shared" ref="B96:F96" si="67">A96+1</f>
        <v>15</v>
      </c>
      <c r="C96" s="1">
        <f t="shared" si="67"/>
        <v>16</v>
      </c>
      <c r="D96" s="1">
        <f t="shared" si="67"/>
        <v>17</v>
      </c>
      <c r="E96" s="1">
        <f t="shared" si="67"/>
        <v>18</v>
      </c>
      <c r="F96" s="1">
        <f t="shared" si="67"/>
        <v>19</v>
      </c>
      <c r="G96" s="1">
        <f>F96+1</f>
        <v>20</v>
      </c>
      <c r="H96" s="43"/>
      <c r="I96" s="43"/>
      <c r="J96" s="43"/>
      <c r="K96" s="43"/>
      <c r="L96" s="43"/>
      <c r="M96" s="43"/>
      <c r="N96" s="43"/>
      <c r="O96" s="43"/>
      <c r="P96" s="43"/>
      <c r="Q96" s="43"/>
      <c r="R96" s="43"/>
      <c r="S96" s="43"/>
      <c r="T96" s="43"/>
      <c r="U96" s="43"/>
      <c r="V96" s="43"/>
      <c r="W96" s="43"/>
      <c r="X96" s="47"/>
      <c r="Y96" s="47"/>
      <c r="Z96" s="47"/>
      <c r="AA96" s="47"/>
      <c r="AB96" s="47"/>
      <c r="AC96" s="47"/>
      <c r="AD96" s="47"/>
      <c r="AE96" s="47"/>
      <c r="AF96" s="47"/>
      <c r="AG96" s="47"/>
      <c r="AH96" s="47"/>
      <c r="AI96" s="47"/>
      <c r="AJ96" s="47"/>
      <c r="AK96" s="47"/>
      <c r="AL96" s="47"/>
      <c r="AM96" s="47"/>
      <c r="AN96" s="47"/>
      <c r="AO96" s="47"/>
      <c r="AP96" s="47"/>
      <c r="AQ96" s="56"/>
      <c r="AR96" s="56"/>
      <c r="AS96" s="56"/>
      <c r="AT96" s="56"/>
      <c r="AU96" s="56"/>
      <c r="AV96" s="56"/>
      <c r="AW96" s="56"/>
      <c r="AX96" s="56"/>
      <c r="AY96" s="56"/>
      <c r="AZ96" s="56"/>
      <c r="BA96" s="56"/>
      <c r="BB96" s="56"/>
      <c r="BC96" s="56"/>
      <c r="BD96" s="56"/>
      <c r="BE96" s="56"/>
      <c r="BF96" s="56"/>
      <c r="BG96" s="56"/>
      <c r="BH96" s="56"/>
    </row>
    <row r="97" spans="1:60" ht="16.5" customHeight="1" x14ac:dyDescent="0.2">
      <c r="A97" s="1">
        <f>G96+1</f>
        <v>21</v>
      </c>
      <c r="B97" s="1">
        <f t="shared" ref="B97:F97" si="68">A97+1</f>
        <v>22</v>
      </c>
      <c r="C97" s="1">
        <f t="shared" si="68"/>
        <v>23</v>
      </c>
      <c r="D97" s="1">
        <f t="shared" si="68"/>
        <v>24</v>
      </c>
      <c r="E97" s="1">
        <f t="shared" si="68"/>
        <v>25</v>
      </c>
      <c r="F97" s="1">
        <f t="shared" si="68"/>
        <v>26</v>
      </c>
      <c r="G97" s="1">
        <f>F97+1</f>
        <v>27</v>
      </c>
      <c r="H97" s="43"/>
      <c r="I97" s="43"/>
      <c r="J97" s="43"/>
      <c r="K97" s="43"/>
      <c r="L97" s="43"/>
      <c r="M97" s="43"/>
      <c r="N97" s="43"/>
      <c r="O97" s="43"/>
      <c r="P97" s="43"/>
      <c r="Q97" s="43"/>
      <c r="R97" s="43"/>
      <c r="S97" s="43"/>
      <c r="T97" s="43"/>
      <c r="U97" s="43"/>
      <c r="V97" s="43"/>
      <c r="W97" s="43"/>
      <c r="X97" s="47"/>
      <c r="Y97" s="47"/>
      <c r="Z97" s="47"/>
      <c r="AA97" s="47"/>
      <c r="AB97" s="47"/>
      <c r="AC97" s="47"/>
      <c r="AD97" s="47"/>
      <c r="AE97" s="47"/>
      <c r="AF97" s="47"/>
      <c r="AG97" s="47"/>
      <c r="AH97" s="47"/>
      <c r="AI97" s="47"/>
      <c r="AJ97" s="47"/>
      <c r="AK97" s="47"/>
      <c r="AL97" s="47"/>
      <c r="AM97" s="47"/>
      <c r="AN97" s="47"/>
      <c r="AO97" s="47"/>
      <c r="AP97" s="47"/>
      <c r="AQ97" s="56"/>
      <c r="AR97" s="56"/>
      <c r="AS97" s="56"/>
      <c r="AT97" s="56"/>
      <c r="AU97" s="56"/>
      <c r="AV97" s="56"/>
      <c r="AW97" s="56"/>
      <c r="AX97" s="56"/>
      <c r="AY97" s="56"/>
      <c r="AZ97" s="56"/>
      <c r="BA97" s="56"/>
      <c r="BB97" s="56"/>
      <c r="BC97" s="56"/>
      <c r="BD97" s="56"/>
      <c r="BE97" s="56"/>
      <c r="BF97" s="56"/>
      <c r="BG97" s="56"/>
      <c r="BH97" s="56"/>
    </row>
    <row r="98" spans="1:60" ht="16.5" customHeight="1" x14ac:dyDescent="0.2">
      <c r="A98" s="1">
        <f>G97+1</f>
        <v>28</v>
      </c>
      <c r="B98" s="1">
        <f t="shared" ref="B98" si="69">A98+1</f>
        <v>29</v>
      </c>
      <c r="C98" s="1">
        <f>IF(B98=30,"",B98+1)</f>
        <v>30</v>
      </c>
      <c r="D98" s="1" t="str">
        <f>IF(OR(C98=30,C98=""),"",C98+1)</f>
        <v/>
      </c>
      <c r="E98" s="1" t="str">
        <f t="shared" ref="E98:G98" si="70">IF(OR(D98=30,D98=""),"",D98+1)</f>
        <v/>
      </c>
      <c r="F98" s="1" t="str">
        <f t="shared" si="70"/>
        <v/>
      </c>
      <c r="G98" s="1" t="str">
        <f t="shared" si="70"/>
        <v/>
      </c>
      <c r="H98" s="43"/>
      <c r="I98" s="43"/>
      <c r="J98" s="43"/>
      <c r="K98" s="43"/>
      <c r="L98" s="43"/>
      <c r="M98" s="43"/>
      <c r="N98" s="43"/>
      <c r="O98" s="43"/>
      <c r="P98" s="43"/>
      <c r="Q98" s="43"/>
      <c r="R98" s="43"/>
      <c r="S98" s="43"/>
      <c r="T98" s="43"/>
      <c r="U98" s="43"/>
      <c r="V98" s="43"/>
      <c r="W98" s="43"/>
      <c r="X98" s="47"/>
      <c r="Y98" s="47"/>
      <c r="Z98" s="47"/>
      <c r="AA98" s="47"/>
      <c r="AB98" s="47"/>
      <c r="AC98" s="47"/>
      <c r="AD98" s="47"/>
      <c r="AE98" s="47"/>
      <c r="AF98" s="47"/>
      <c r="AG98" s="47"/>
      <c r="AH98" s="47"/>
      <c r="AI98" s="47"/>
      <c r="AJ98" s="47"/>
      <c r="AK98" s="47"/>
      <c r="AL98" s="47"/>
      <c r="AM98" s="47"/>
      <c r="AN98" s="47"/>
      <c r="AO98" s="47"/>
      <c r="AP98" s="47"/>
      <c r="AQ98" s="56"/>
      <c r="AR98" s="56"/>
      <c r="AS98" s="56"/>
      <c r="AT98" s="56"/>
      <c r="AU98" s="56"/>
      <c r="AV98" s="56"/>
      <c r="AW98" s="56"/>
      <c r="AX98" s="56"/>
      <c r="AY98" s="56"/>
      <c r="AZ98" s="56"/>
      <c r="BA98" s="56"/>
      <c r="BB98" s="56"/>
      <c r="BC98" s="56"/>
      <c r="BD98" s="56"/>
      <c r="BE98" s="56"/>
      <c r="BF98" s="56"/>
      <c r="BG98" s="56"/>
      <c r="BH98" s="56"/>
    </row>
    <row r="99" spans="1:60" ht="16.5" customHeight="1" x14ac:dyDescent="0.2">
      <c r="A99" s="1" t="str">
        <f>IF(OR(G98=30,G98=""),"",G98+1)</f>
        <v/>
      </c>
      <c r="B99" s="1" t="str">
        <f t="shared" ref="B99:G99" si="71">IF(OR(A99=30,A99=""),"",A99+1)</f>
        <v/>
      </c>
      <c r="C99" s="1" t="str">
        <f t="shared" si="71"/>
        <v/>
      </c>
      <c r="D99" s="1" t="str">
        <f t="shared" si="71"/>
        <v/>
      </c>
      <c r="E99" s="1" t="str">
        <f t="shared" si="71"/>
        <v/>
      </c>
      <c r="F99" s="1" t="str">
        <f t="shared" si="71"/>
        <v/>
      </c>
      <c r="G99" s="1" t="str">
        <f t="shared" si="71"/>
        <v/>
      </c>
      <c r="H99" s="43"/>
      <c r="I99" s="43"/>
      <c r="J99" s="43"/>
      <c r="K99" s="43"/>
      <c r="L99" s="43"/>
      <c r="M99" s="43"/>
      <c r="N99" s="43"/>
      <c r="O99" s="43"/>
      <c r="P99" s="43"/>
      <c r="Q99" s="43"/>
      <c r="R99" s="43"/>
      <c r="S99" s="43"/>
      <c r="T99" s="43"/>
      <c r="U99" s="43"/>
      <c r="V99" s="43"/>
      <c r="W99" s="43"/>
      <c r="X99" s="47"/>
      <c r="Y99" s="47"/>
      <c r="Z99" s="47"/>
      <c r="AA99" s="47"/>
      <c r="AB99" s="47"/>
      <c r="AC99" s="47"/>
      <c r="AD99" s="47"/>
      <c r="AE99" s="47"/>
      <c r="AF99" s="47"/>
      <c r="AG99" s="47"/>
      <c r="AH99" s="47"/>
      <c r="AI99" s="47"/>
      <c r="AJ99" s="47"/>
      <c r="AK99" s="47"/>
      <c r="AL99" s="47"/>
      <c r="AM99" s="47"/>
      <c r="AN99" s="47"/>
      <c r="AO99" s="47"/>
      <c r="AP99" s="47"/>
      <c r="AQ99" s="56"/>
      <c r="AR99" s="56"/>
      <c r="AS99" s="56"/>
      <c r="AT99" s="56"/>
      <c r="AU99" s="56"/>
      <c r="AV99" s="56"/>
      <c r="AW99" s="56"/>
      <c r="AX99" s="56"/>
      <c r="AY99" s="56"/>
      <c r="AZ99" s="56"/>
      <c r="BA99" s="56"/>
      <c r="BB99" s="56"/>
      <c r="BC99" s="56"/>
      <c r="BD99" s="56"/>
      <c r="BE99" s="56"/>
      <c r="BF99" s="56"/>
      <c r="BG99" s="56"/>
      <c r="BH99" s="56"/>
    </row>
    <row r="100" spans="1:60" x14ac:dyDescent="0.2">
      <c r="A100" s="43"/>
      <c r="B100" s="44"/>
      <c r="C100" s="48"/>
      <c r="D100" s="65"/>
      <c r="E100" s="65"/>
      <c r="F100" s="65"/>
      <c r="G100" s="65"/>
      <c r="H100" s="65"/>
      <c r="I100" s="65"/>
      <c r="J100" s="65"/>
      <c r="K100" s="65"/>
      <c r="L100" s="65"/>
      <c r="M100" s="65"/>
      <c r="N100" s="65"/>
      <c r="O100" s="65"/>
      <c r="P100" s="43"/>
      <c r="Q100" s="47"/>
      <c r="R100" s="47"/>
      <c r="S100" s="47"/>
      <c r="T100" s="46"/>
      <c r="V100" s="47"/>
      <c r="W100" s="47"/>
      <c r="X100" s="47"/>
      <c r="Y100" s="47"/>
      <c r="AA100" s="47"/>
      <c r="AB100" s="47"/>
      <c r="AC100" s="47"/>
      <c r="AD100" s="47"/>
      <c r="AE100" s="47"/>
      <c r="AF100" s="47"/>
      <c r="AG100" s="47"/>
      <c r="AH100" s="47"/>
      <c r="AI100" s="47"/>
      <c r="AJ100" s="56"/>
      <c r="AK100" s="56"/>
      <c r="AL100" s="56"/>
      <c r="AM100" s="56"/>
      <c r="AN100" s="56"/>
      <c r="AO100" s="56"/>
      <c r="AP100" s="56"/>
      <c r="AQ100" s="56"/>
      <c r="AR100" s="56"/>
      <c r="AS100" s="56"/>
      <c r="AT100" s="56"/>
      <c r="AU100" s="56"/>
      <c r="AV100" s="56"/>
      <c r="AW100" s="56"/>
      <c r="AX100" s="56"/>
      <c r="AY100" s="56"/>
      <c r="AZ100" s="56"/>
      <c r="BA100" s="56"/>
    </row>
    <row r="101" spans="1:60" ht="18" customHeight="1" x14ac:dyDescent="0.2">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row>
    <row r="102" spans="1:60" ht="18" customHeight="1" x14ac:dyDescent="0.2">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row>
    <row r="103" spans="1:60" ht="18" customHeight="1" x14ac:dyDescent="0.2">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56"/>
      <c r="BD103" s="56"/>
      <c r="BE103" s="56"/>
      <c r="BF103" s="56"/>
      <c r="BG103" s="56"/>
      <c r="BH103" s="56"/>
    </row>
    <row r="104" spans="1:60" ht="18" customHeight="1" x14ac:dyDescent="0.2">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row>
    <row r="105" spans="1:60" ht="18" customHeight="1" x14ac:dyDescent="0.2">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row>
    <row r="106" spans="1:60" ht="18" customHeight="1" x14ac:dyDescent="0.2">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c r="BB106" s="56"/>
      <c r="BC106" s="56"/>
      <c r="BD106" s="56"/>
      <c r="BE106" s="56"/>
      <c r="BF106" s="56"/>
      <c r="BG106" s="56"/>
      <c r="BH106" s="56"/>
    </row>
    <row r="107" spans="1:60" ht="18" customHeight="1" x14ac:dyDescent="0.2">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c r="BB107" s="56"/>
      <c r="BC107" s="56"/>
      <c r="BD107" s="56"/>
      <c r="BE107" s="56"/>
      <c r="BF107" s="56"/>
      <c r="BG107" s="56"/>
      <c r="BH107" s="56"/>
    </row>
    <row r="108" spans="1:60" ht="18" customHeight="1" x14ac:dyDescent="0.2">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c r="AS108" s="56"/>
      <c r="AT108" s="56"/>
      <c r="AU108" s="56"/>
      <c r="AV108" s="56"/>
      <c r="AW108" s="56"/>
      <c r="AX108" s="56"/>
      <c r="AY108" s="56"/>
      <c r="AZ108" s="56"/>
      <c r="BA108" s="56"/>
      <c r="BB108" s="56"/>
      <c r="BC108" s="56"/>
      <c r="BD108" s="56"/>
      <c r="BE108" s="56"/>
      <c r="BF108" s="56"/>
      <c r="BG108" s="56"/>
      <c r="BH108" s="56"/>
    </row>
    <row r="109" spans="1:60" ht="18" customHeight="1" x14ac:dyDescent="0.2">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c r="AT109" s="56"/>
      <c r="AU109" s="56"/>
      <c r="AV109" s="56"/>
      <c r="AW109" s="56"/>
      <c r="AX109" s="56"/>
      <c r="AY109" s="56"/>
      <c r="AZ109" s="56"/>
      <c r="BA109" s="56"/>
      <c r="BB109" s="56"/>
      <c r="BC109" s="56"/>
      <c r="BD109" s="56"/>
      <c r="BE109" s="56"/>
      <c r="BF109" s="56"/>
      <c r="BG109" s="56"/>
      <c r="BH109" s="56"/>
    </row>
    <row r="110" spans="1:60" ht="18" customHeight="1" x14ac:dyDescent="0.2">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c r="AT110" s="56"/>
      <c r="AU110" s="56"/>
      <c r="AV110" s="56"/>
      <c r="AW110" s="56"/>
      <c r="AX110" s="56"/>
      <c r="AY110" s="56"/>
      <c r="AZ110" s="56"/>
      <c r="BA110" s="56"/>
      <c r="BB110" s="56"/>
      <c r="BC110" s="56"/>
      <c r="BD110" s="56"/>
      <c r="BE110" s="56"/>
      <c r="BF110" s="56"/>
      <c r="BG110" s="56"/>
      <c r="BH110" s="56"/>
    </row>
    <row r="111" spans="1:60" ht="18" customHeight="1" x14ac:dyDescent="0.2">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c r="AT111" s="56"/>
      <c r="AU111" s="56"/>
      <c r="AV111" s="56"/>
      <c r="AW111" s="56"/>
      <c r="AX111" s="56"/>
      <c r="AY111" s="56"/>
      <c r="AZ111" s="56"/>
      <c r="BA111" s="56"/>
      <c r="BB111" s="56"/>
      <c r="BC111" s="56"/>
      <c r="BD111" s="56"/>
      <c r="BE111" s="56"/>
      <c r="BF111" s="56"/>
      <c r="BG111" s="56"/>
      <c r="BH111" s="56"/>
    </row>
    <row r="112" spans="1:60" ht="18" customHeight="1" x14ac:dyDescent="0.2">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c r="BG112" s="56"/>
      <c r="BH112" s="56"/>
    </row>
    <row r="113" spans="1:60" ht="18" customHeight="1" x14ac:dyDescent="0.2">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c r="AT113" s="56"/>
      <c r="AU113" s="56"/>
      <c r="AV113" s="56"/>
      <c r="AW113" s="56"/>
      <c r="AX113" s="56"/>
      <c r="AY113" s="56"/>
      <c r="AZ113" s="56"/>
      <c r="BA113" s="56"/>
      <c r="BB113" s="56"/>
      <c r="BC113" s="56"/>
      <c r="BD113" s="56"/>
      <c r="BE113" s="56"/>
      <c r="BF113" s="56"/>
      <c r="BG113" s="56"/>
      <c r="BH113" s="56"/>
    </row>
    <row r="114" spans="1:60" ht="18" customHeight="1" x14ac:dyDescent="0.2">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c r="AT114" s="56"/>
      <c r="AU114" s="56"/>
      <c r="AV114" s="56"/>
      <c r="AW114" s="56"/>
      <c r="AX114" s="56"/>
      <c r="AY114" s="56"/>
      <c r="AZ114" s="56"/>
      <c r="BA114" s="56"/>
      <c r="BB114" s="56"/>
      <c r="BC114" s="56"/>
      <c r="BD114" s="56"/>
      <c r="BE114" s="56"/>
      <c r="BF114" s="56"/>
      <c r="BG114" s="56"/>
      <c r="BH114" s="56"/>
    </row>
    <row r="115" spans="1:60" ht="18" customHeight="1" x14ac:dyDescent="0.2">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c r="BF115" s="56"/>
      <c r="BG115" s="56"/>
      <c r="BH115" s="56"/>
    </row>
    <row r="116" spans="1:60" ht="18" customHeight="1" x14ac:dyDescent="0.2">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row>
    <row r="117" spans="1:60" ht="18" customHeight="1" x14ac:dyDescent="0.2">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c r="BG117" s="56"/>
      <c r="BH117" s="56"/>
    </row>
    <row r="118" spans="1:60" ht="18" customHeight="1" x14ac:dyDescent="0.2">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c r="BE118" s="56"/>
      <c r="BF118" s="56"/>
      <c r="BG118" s="56"/>
      <c r="BH118" s="56"/>
    </row>
    <row r="119" spans="1:60" ht="18" customHeight="1" x14ac:dyDescent="0.2">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c r="BE119" s="56"/>
      <c r="BF119" s="56"/>
      <c r="BG119" s="56"/>
      <c r="BH119" s="56"/>
    </row>
    <row r="120" spans="1:60" ht="18" customHeight="1" x14ac:dyDescent="0.2">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row>
    <row r="121" spans="1:60" ht="18" customHeight="1" x14ac:dyDescent="0.2">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row>
    <row r="122" spans="1:60" ht="18" customHeight="1" x14ac:dyDescent="0.2">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row>
    <row r="123" spans="1:60" ht="18" customHeight="1" x14ac:dyDescent="0.2">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row>
    <row r="124" spans="1:60" ht="18" customHeight="1" x14ac:dyDescent="0.2">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row>
    <row r="125" spans="1:60" ht="18" customHeight="1" x14ac:dyDescent="0.2">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row>
    <row r="126" spans="1:60" ht="18" customHeight="1" x14ac:dyDescent="0.2">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c r="BE126" s="56"/>
      <c r="BF126" s="56"/>
      <c r="BG126" s="56"/>
      <c r="BH126" s="56"/>
    </row>
    <row r="127" spans="1:60" ht="18" customHeight="1" x14ac:dyDescent="0.2">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row>
    <row r="128" spans="1:60" ht="18" customHeight="1" x14ac:dyDescent="0.2">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c r="BE128" s="56"/>
      <c r="BF128" s="56"/>
      <c r="BG128" s="56"/>
      <c r="BH128" s="56"/>
    </row>
    <row r="129" spans="1:60" ht="18" customHeight="1" x14ac:dyDescent="0.2">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c r="BE129" s="56"/>
      <c r="BF129" s="56"/>
      <c r="BG129" s="56"/>
      <c r="BH129" s="56"/>
    </row>
    <row r="130" spans="1:60" ht="18" customHeight="1" x14ac:dyDescent="0.2">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c r="BE130" s="56"/>
      <c r="BF130" s="56"/>
      <c r="BG130" s="56"/>
      <c r="BH130" s="56"/>
    </row>
    <row r="131" spans="1:60" ht="18" customHeight="1" x14ac:dyDescent="0.2">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56"/>
      <c r="BH131" s="56"/>
    </row>
    <row r="132" spans="1:60" ht="18" customHeight="1" x14ac:dyDescent="0.2">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row>
    <row r="133" spans="1:60" ht="18" customHeight="1" x14ac:dyDescent="0.2">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c r="BE133" s="56"/>
      <c r="BF133" s="56"/>
      <c r="BG133" s="56"/>
      <c r="BH133" s="56"/>
    </row>
    <row r="134" spans="1:60" ht="18" customHeight="1" x14ac:dyDescent="0.2">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row>
    <row r="135" spans="1:60" ht="18" customHeight="1" x14ac:dyDescent="0.2">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row>
    <row r="136" spans="1:60" ht="18" customHeight="1" x14ac:dyDescent="0.2">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row>
    <row r="137" spans="1:60" ht="18" customHeight="1" x14ac:dyDescent="0.2">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56"/>
      <c r="AY137" s="56"/>
      <c r="AZ137" s="56"/>
      <c r="BA137" s="56"/>
      <c r="BB137" s="56"/>
      <c r="BC137" s="56"/>
      <c r="BD137" s="56"/>
      <c r="BE137" s="56"/>
      <c r="BF137" s="56"/>
      <c r="BG137" s="56"/>
      <c r="BH137" s="56"/>
    </row>
    <row r="138" spans="1:60" ht="18" customHeight="1" x14ac:dyDescent="0.2">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c r="BB138" s="56"/>
      <c r="BC138" s="56"/>
      <c r="BD138" s="56"/>
      <c r="BE138" s="56"/>
      <c r="BF138" s="56"/>
      <c r="BG138" s="56"/>
      <c r="BH138" s="56"/>
    </row>
    <row r="139" spans="1:60" ht="18" customHeight="1" x14ac:dyDescent="0.2">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row>
    <row r="140" spans="1:60" ht="18" customHeight="1" x14ac:dyDescent="0.2">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6"/>
      <c r="AY140" s="56"/>
      <c r="AZ140" s="56"/>
      <c r="BA140" s="56"/>
      <c r="BB140" s="56"/>
      <c r="BC140" s="56"/>
      <c r="BD140" s="56"/>
      <c r="BE140" s="56"/>
      <c r="BF140" s="56"/>
      <c r="BG140" s="56"/>
      <c r="BH140" s="56"/>
    </row>
    <row r="141" spans="1:60" ht="18" customHeight="1" x14ac:dyDescent="0.2">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c r="AT141" s="56"/>
      <c r="AU141" s="56"/>
      <c r="AV141" s="56"/>
      <c r="AW141" s="56"/>
      <c r="AX141" s="56"/>
      <c r="AY141" s="56"/>
      <c r="AZ141" s="56"/>
      <c r="BA141" s="56"/>
      <c r="BB141" s="56"/>
      <c r="BC141" s="56"/>
      <c r="BD141" s="56"/>
      <c r="BE141" s="56"/>
      <c r="BF141" s="56"/>
      <c r="BG141" s="56"/>
      <c r="BH141" s="56"/>
    </row>
    <row r="142" spans="1:60" ht="18" customHeight="1" x14ac:dyDescent="0.2">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6"/>
      <c r="AY142" s="56"/>
      <c r="AZ142" s="56"/>
      <c r="BA142" s="56"/>
      <c r="BB142" s="56"/>
      <c r="BC142" s="56"/>
      <c r="BD142" s="56"/>
      <c r="BE142" s="56"/>
      <c r="BF142" s="56"/>
      <c r="BG142" s="56"/>
      <c r="BH142" s="56"/>
    </row>
    <row r="143" spans="1:60" ht="18" customHeight="1" x14ac:dyDescent="0.2">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row>
    <row r="144" spans="1:60" ht="18" customHeight="1" x14ac:dyDescent="0.2">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c r="BG144" s="56"/>
      <c r="BH144" s="56"/>
    </row>
    <row r="145" spans="1:60" ht="18" customHeight="1" x14ac:dyDescent="0.2">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6"/>
      <c r="BE145" s="56"/>
      <c r="BF145" s="56"/>
      <c r="BG145" s="56"/>
      <c r="BH145" s="56"/>
    </row>
    <row r="146" spans="1:60" ht="18" customHeight="1" x14ac:dyDescent="0.2">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c r="BG146" s="56"/>
      <c r="BH146" s="56"/>
    </row>
    <row r="147" spans="1:60" ht="18" customHeight="1" x14ac:dyDescent="0.2">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c r="BF147" s="56"/>
      <c r="BG147" s="56"/>
      <c r="BH147" s="56"/>
    </row>
    <row r="148" spans="1:60" ht="18" customHeight="1" x14ac:dyDescent="0.2">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c r="AT148" s="56"/>
      <c r="AU148" s="56"/>
      <c r="AV148" s="56"/>
      <c r="AW148" s="56"/>
      <c r="AX148" s="56"/>
      <c r="AY148" s="56"/>
      <c r="AZ148" s="56"/>
      <c r="BA148" s="56"/>
      <c r="BB148" s="56"/>
      <c r="BC148" s="56"/>
      <c r="BD148" s="56"/>
      <c r="BE148" s="56"/>
      <c r="BF148" s="56"/>
      <c r="BG148" s="56"/>
      <c r="BH148" s="56"/>
    </row>
    <row r="149" spans="1:60" ht="18" customHeight="1" x14ac:dyDescent="0.2">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56"/>
      <c r="AY149" s="56"/>
      <c r="AZ149" s="56"/>
      <c r="BA149" s="56"/>
      <c r="BB149" s="56"/>
      <c r="BC149" s="56"/>
      <c r="BD149" s="56"/>
      <c r="BE149" s="56"/>
      <c r="BF149" s="56"/>
      <c r="BG149" s="56"/>
      <c r="BH149" s="56"/>
    </row>
    <row r="150" spans="1:60" ht="18" customHeight="1" x14ac:dyDescent="0.2">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row>
    <row r="151" spans="1:60" ht="18" customHeight="1" x14ac:dyDescent="0.2">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6"/>
      <c r="AY151" s="56"/>
      <c r="AZ151" s="56"/>
      <c r="BA151" s="56"/>
      <c r="BB151" s="56"/>
      <c r="BC151" s="56"/>
      <c r="BD151" s="56"/>
      <c r="BE151" s="56"/>
      <c r="BF151" s="56"/>
      <c r="BG151" s="56"/>
      <c r="BH151" s="56"/>
    </row>
    <row r="152" spans="1:60" ht="18" customHeight="1" x14ac:dyDescent="0.2">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6"/>
      <c r="AY152" s="56"/>
      <c r="AZ152" s="56"/>
      <c r="BA152" s="56"/>
      <c r="BB152" s="56"/>
      <c r="BC152" s="56"/>
      <c r="BD152" s="56"/>
      <c r="BE152" s="56"/>
      <c r="BF152" s="56"/>
      <c r="BG152" s="56"/>
      <c r="BH152" s="56"/>
    </row>
    <row r="153" spans="1:60" ht="18" customHeight="1" x14ac:dyDescent="0.2">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6"/>
      <c r="AY153" s="56"/>
      <c r="AZ153" s="56"/>
      <c r="BA153" s="56"/>
      <c r="BB153" s="56"/>
      <c r="BC153" s="56"/>
      <c r="BD153" s="56"/>
      <c r="BE153" s="56"/>
      <c r="BF153" s="56"/>
      <c r="BG153" s="56"/>
      <c r="BH153" s="56"/>
    </row>
    <row r="154" spans="1:60" ht="18" customHeight="1" x14ac:dyDescent="0.2">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6"/>
      <c r="AY154" s="56"/>
      <c r="AZ154" s="56"/>
      <c r="BA154" s="56"/>
      <c r="BB154" s="56"/>
      <c r="BC154" s="56"/>
      <c r="BD154" s="56"/>
      <c r="BE154" s="56"/>
      <c r="BF154" s="56"/>
      <c r="BG154" s="56"/>
      <c r="BH154" s="56"/>
    </row>
    <row r="155" spans="1:60" ht="18" customHeight="1" x14ac:dyDescent="0.2">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c r="AT155" s="56"/>
      <c r="AU155" s="56"/>
      <c r="AV155" s="56"/>
      <c r="AW155" s="56"/>
      <c r="AX155" s="56"/>
      <c r="AY155" s="56"/>
      <c r="AZ155" s="56"/>
      <c r="BA155" s="56"/>
      <c r="BB155" s="56"/>
      <c r="BC155" s="56"/>
      <c r="BD155" s="56"/>
      <c r="BE155" s="56"/>
      <c r="BF155" s="56"/>
      <c r="BG155" s="56"/>
      <c r="BH155" s="56"/>
    </row>
    <row r="156" spans="1:60" ht="18" customHeight="1" x14ac:dyDescent="0.2">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c r="BB156" s="56"/>
      <c r="BC156" s="56"/>
      <c r="BD156" s="56"/>
      <c r="BE156" s="56"/>
      <c r="BF156" s="56"/>
      <c r="BG156" s="56"/>
      <c r="BH156" s="56"/>
    </row>
    <row r="157" spans="1:60" ht="18" customHeight="1" x14ac:dyDescent="0.2">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c r="BB157" s="56"/>
      <c r="BC157" s="56"/>
      <c r="BD157" s="56"/>
      <c r="BE157" s="56"/>
      <c r="BF157" s="56"/>
      <c r="BG157" s="56"/>
      <c r="BH157" s="56"/>
    </row>
    <row r="158" spans="1:60" ht="18" customHeight="1" x14ac:dyDescent="0.2">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c r="AT158" s="56"/>
      <c r="AU158" s="56"/>
      <c r="AV158" s="56"/>
      <c r="AW158" s="56"/>
      <c r="AX158" s="56"/>
      <c r="AY158" s="56"/>
      <c r="AZ158" s="56"/>
      <c r="BA158" s="56"/>
      <c r="BB158" s="56"/>
      <c r="BC158" s="56"/>
      <c r="BD158" s="56"/>
      <c r="BE158" s="56"/>
      <c r="BF158" s="56"/>
      <c r="BG158" s="56"/>
      <c r="BH158" s="56"/>
    </row>
    <row r="159" spans="1:60" ht="18" customHeight="1" x14ac:dyDescent="0.2">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c r="BB159" s="56"/>
      <c r="BC159" s="56"/>
      <c r="BD159" s="56"/>
      <c r="BE159" s="56"/>
      <c r="BF159" s="56"/>
      <c r="BG159" s="56"/>
      <c r="BH159" s="56"/>
    </row>
    <row r="160" spans="1:60" ht="18" customHeight="1" x14ac:dyDescent="0.2">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56"/>
      <c r="AY160" s="56"/>
      <c r="AZ160" s="56"/>
      <c r="BA160" s="56"/>
      <c r="BB160" s="56"/>
      <c r="BC160" s="56"/>
      <c r="BD160" s="56"/>
      <c r="BE160" s="56"/>
      <c r="BF160" s="56"/>
      <c r="BG160" s="56"/>
      <c r="BH160" s="56"/>
    </row>
    <row r="161" spans="1:60" ht="18" customHeight="1" x14ac:dyDescent="0.2">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56"/>
      <c r="AW161" s="56"/>
      <c r="AX161" s="56"/>
      <c r="AY161" s="56"/>
      <c r="AZ161" s="56"/>
      <c r="BA161" s="56"/>
      <c r="BB161" s="56"/>
      <c r="BC161" s="56"/>
      <c r="BD161" s="56"/>
      <c r="BE161" s="56"/>
      <c r="BF161" s="56"/>
      <c r="BG161" s="56"/>
      <c r="BH161" s="56"/>
    </row>
    <row r="162" spans="1:60" ht="18" customHeight="1" x14ac:dyDescent="0.2">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c r="BB162" s="56"/>
      <c r="BC162" s="56"/>
      <c r="BD162" s="56"/>
      <c r="BE162" s="56"/>
      <c r="BF162" s="56"/>
      <c r="BG162" s="56"/>
      <c r="BH162" s="56"/>
    </row>
    <row r="163" spans="1:60" ht="18" customHeight="1" x14ac:dyDescent="0.2">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c r="AT163" s="56"/>
      <c r="AU163" s="56"/>
      <c r="AV163" s="56"/>
      <c r="AW163" s="56"/>
      <c r="AX163" s="56"/>
      <c r="AY163" s="56"/>
      <c r="AZ163" s="56"/>
      <c r="BA163" s="56"/>
      <c r="BB163" s="56"/>
      <c r="BC163" s="56"/>
      <c r="BD163" s="56"/>
      <c r="BE163" s="56"/>
      <c r="BF163" s="56"/>
      <c r="BG163" s="56"/>
      <c r="BH163" s="56"/>
    </row>
    <row r="164" spans="1:60" ht="18" customHeight="1" x14ac:dyDescent="0.2">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56"/>
      <c r="AY164" s="56"/>
      <c r="AZ164" s="56"/>
      <c r="BA164" s="56"/>
      <c r="BB164" s="56"/>
      <c r="BC164" s="56"/>
      <c r="BD164" s="56"/>
      <c r="BE164" s="56"/>
      <c r="BF164" s="56"/>
      <c r="BG164" s="56"/>
      <c r="BH164" s="56"/>
    </row>
    <row r="165" spans="1:60" ht="18" customHeight="1" x14ac:dyDescent="0.2">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56"/>
      <c r="AY165" s="56"/>
      <c r="AZ165" s="56"/>
      <c r="BA165" s="56"/>
      <c r="BB165" s="56"/>
      <c r="BC165" s="56"/>
      <c r="BD165" s="56"/>
      <c r="BE165" s="56"/>
      <c r="BF165" s="56"/>
      <c r="BG165" s="56"/>
      <c r="BH165" s="56"/>
    </row>
    <row r="166" spans="1:60" ht="18" customHeight="1" x14ac:dyDescent="0.2">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6"/>
      <c r="AY166" s="56"/>
      <c r="AZ166" s="56"/>
      <c r="BA166" s="56"/>
      <c r="BB166" s="56"/>
      <c r="BC166" s="56"/>
      <c r="BD166" s="56"/>
      <c r="BE166" s="56"/>
      <c r="BF166" s="56"/>
      <c r="BG166" s="56"/>
      <c r="BH166" s="56"/>
    </row>
    <row r="167" spans="1:60" ht="18" customHeight="1" x14ac:dyDescent="0.2">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56"/>
      <c r="AV167" s="56"/>
      <c r="AW167" s="56"/>
      <c r="AX167" s="56"/>
      <c r="AY167" s="56"/>
      <c r="AZ167" s="56"/>
      <c r="BA167" s="56"/>
      <c r="BB167" s="56"/>
      <c r="BC167" s="56"/>
      <c r="BD167" s="56"/>
      <c r="BE167" s="56"/>
      <c r="BF167" s="56"/>
      <c r="BG167" s="56"/>
      <c r="BH167" s="56"/>
    </row>
    <row r="168" spans="1:60" ht="18" customHeight="1" x14ac:dyDescent="0.2">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c r="AS168" s="56"/>
      <c r="AT168" s="56"/>
      <c r="AU168" s="56"/>
      <c r="AV168" s="56"/>
      <c r="AW168" s="56"/>
      <c r="AX168" s="56"/>
      <c r="AY168" s="56"/>
      <c r="AZ168" s="56"/>
      <c r="BA168" s="56"/>
      <c r="BB168" s="56"/>
      <c r="BC168" s="56"/>
      <c r="BD168" s="56"/>
      <c r="BE168" s="56"/>
      <c r="BF168" s="56"/>
      <c r="BG168" s="56"/>
      <c r="BH168" s="56"/>
    </row>
    <row r="169" spans="1:60" x14ac:dyDescent="0.2">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c r="AS169" s="56"/>
      <c r="AT169" s="56"/>
      <c r="AU169" s="56"/>
      <c r="AV169" s="56"/>
      <c r="AW169" s="56"/>
      <c r="AX169" s="56"/>
      <c r="AY169" s="56"/>
      <c r="AZ169" s="56"/>
      <c r="BA169" s="56"/>
      <c r="BB169" s="56"/>
      <c r="BC169" s="56"/>
      <c r="BD169" s="56"/>
      <c r="BE169" s="56"/>
      <c r="BF169" s="56"/>
      <c r="BG169" s="56"/>
      <c r="BH169" s="56"/>
    </row>
    <row r="170" spans="1:60" x14ac:dyDescent="0.2">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c r="BB170" s="56"/>
      <c r="BC170" s="56"/>
      <c r="BD170" s="56"/>
      <c r="BE170" s="56"/>
      <c r="BF170" s="56"/>
      <c r="BG170" s="56"/>
      <c r="BH170" s="56"/>
    </row>
    <row r="171" spans="1:60" x14ac:dyDescent="0.2">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c r="BB171" s="56"/>
      <c r="BC171" s="56"/>
      <c r="BD171" s="56"/>
      <c r="BE171" s="56"/>
      <c r="BF171" s="56"/>
      <c r="BG171" s="56"/>
      <c r="BH171" s="56"/>
    </row>
    <row r="172" spans="1:60" x14ac:dyDescent="0.2">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c r="BB172" s="56"/>
      <c r="BC172" s="56"/>
      <c r="BD172" s="56"/>
      <c r="BE172" s="56"/>
      <c r="BF172" s="56"/>
      <c r="BG172" s="56"/>
      <c r="BH172" s="56"/>
    </row>
    <row r="173" spans="1:60" x14ac:dyDescent="0.2">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c r="BB173" s="56"/>
      <c r="BC173" s="56"/>
      <c r="BD173" s="56"/>
      <c r="BE173" s="56"/>
      <c r="BF173" s="56"/>
      <c r="BG173" s="56"/>
      <c r="BH173" s="56"/>
    </row>
    <row r="174" spans="1:60" x14ac:dyDescent="0.2">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c r="BB174" s="56"/>
      <c r="BC174" s="56"/>
      <c r="BD174" s="56"/>
      <c r="BE174" s="56"/>
      <c r="BF174" s="56"/>
      <c r="BG174" s="56"/>
      <c r="BH174" s="56"/>
    </row>
    <row r="175" spans="1:60" x14ac:dyDescent="0.2">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c r="BB175" s="56"/>
      <c r="BC175" s="56"/>
      <c r="BD175" s="56"/>
      <c r="BE175" s="56"/>
      <c r="BF175" s="56"/>
      <c r="BG175" s="56"/>
      <c r="BH175" s="56"/>
    </row>
    <row r="176" spans="1:60" x14ac:dyDescent="0.2">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c r="BB176" s="56"/>
      <c r="BC176" s="56"/>
      <c r="BD176" s="56"/>
      <c r="BE176" s="56"/>
      <c r="BF176" s="56"/>
      <c r="BG176" s="56"/>
      <c r="BH176" s="56"/>
    </row>
    <row r="177" spans="1:60" x14ac:dyDescent="0.2">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c r="BB177" s="56"/>
      <c r="BC177" s="56"/>
      <c r="BD177" s="56"/>
      <c r="BE177" s="56"/>
      <c r="BF177" s="56"/>
      <c r="BG177" s="56"/>
      <c r="BH177" s="56"/>
    </row>
    <row r="178" spans="1:60" x14ac:dyDescent="0.2">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c r="BB178" s="56"/>
      <c r="BC178" s="56"/>
      <c r="BD178" s="56"/>
      <c r="BE178" s="56"/>
      <c r="BF178" s="56"/>
      <c r="BG178" s="56"/>
      <c r="BH178" s="56"/>
    </row>
    <row r="179" spans="1:60" x14ac:dyDescent="0.2">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c r="BB179" s="56"/>
      <c r="BC179" s="56"/>
      <c r="BD179" s="56"/>
      <c r="BE179" s="56"/>
      <c r="BF179" s="56"/>
      <c r="BG179" s="56"/>
      <c r="BH179" s="56"/>
    </row>
    <row r="180" spans="1:60" x14ac:dyDescent="0.2">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c r="BB180" s="56"/>
      <c r="BC180" s="56"/>
      <c r="BD180" s="56"/>
      <c r="BE180" s="56"/>
      <c r="BF180" s="56"/>
      <c r="BG180" s="56"/>
      <c r="BH180" s="56"/>
    </row>
    <row r="181" spans="1:60" x14ac:dyDescent="0.2">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c r="BB181" s="56"/>
      <c r="BC181" s="56"/>
      <c r="BD181" s="56"/>
      <c r="BE181" s="56"/>
      <c r="BF181" s="56"/>
      <c r="BG181" s="56"/>
      <c r="BH181" s="56"/>
    </row>
    <row r="182" spans="1:60" x14ac:dyDescent="0.2">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c r="BB182" s="56"/>
      <c r="BC182" s="56"/>
      <c r="BD182" s="56"/>
      <c r="BE182" s="56"/>
      <c r="BF182" s="56"/>
      <c r="BG182" s="56"/>
      <c r="BH182" s="56"/>
    </row>
    <row r="183" spans="1:60" x14ac:dyDescent="0.2">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c r="BB183" s="56"/>
      <c r="BC183" s="56"/>
      <c r="BD183" s="56"/>
      <c r="BE183" s="56"/>
      <c r="BF183" s="56"/>
      <c r="BG183" s="56"/>
      <c r="BH183" s="56"/>
    </row>
    <row r="184" spans="1:60" x14ac:dyDescent="0.2">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c r="BB184" s="56"/>
      <c r="BC184" s="56"/>
      <c r="BD184" s="56"/>
      <c r="BE184" s="56"/>
      <c r="BF184" s="56"/>
      <c r="BG184" s="56"/>
      <c r="BH184" s="56"/>
    </row>
    <row r="185" spans="1:60" x14ac:dyDescent="0.2">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c r="BB185" s="56"/>
      <c r="BC185" s="56"/>
      <c r="BD185" s="56"/>
      <c r="BE185" s="56"/>
      <c r="BF185" s="56"/>
      <c r="BG185" s="56"/>
      <c r="BH185" s="56"/>
    </row>
    <row r="186" spans="1:60" x14ac:dyDescent="0.2">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row>
    <row r="187" spans="1:60" x14ac:dyDescent="0.2">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row>
    <row r="188" spans="1:60" x14ac:dyDescent="0.2">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row>
    <row r="189" spans="1:60" x14ac:dyDescent="0.2">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row>
    <row r="190" spans="1:60" x14ac:dyDescent="0.2">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row>
    <row r="191" spans="1:60" x14ac:dyDescent="0.2">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row>
    <row r="192" spans="1:60" x14ac:dyDescent="0.2">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row>
    <row r="193" spans="1:43" x14ac:dyDescent="0.2">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row>
    <row r="194" spans="1:43" x14ac:dyDescent="0.2">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row>
    <row r="195" spans="1:43" x14ac:dyDescent="0.2">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row>
    <row r="196" spans="1:43" x14ac:dyDescent="0.2">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row>
    <row r="197" spans="1:43" x14ac:dyDescent="0.2">
      <c r="A197" s="56"/>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row>
    <row r="198" spans="1:43" x14ac:dyDescent="0.2">
      <c r="A198" s="56"/>
      <c r="B198" s="56"/>
      <c r="C198" s="56"/>
      <c r="D198" s="56"/>
      <c r="E198" s="56"/>
      <c r="F198" s="56"/>
      <c r="G198" s="56"/>
      <c r="H198" s="56"/>
      <c r="I198" s="56"/>
      <c r="J198" s="56"/>
      <c r="K198" s="56"/>
      <c r="L198" s="56"/>
      <c r="M198" s="56"/>
      <c r="N198" s="56"/>
      <c r="O198" s="56"/>
      <c r="P198" s="56"/>
      <c r="Q198" s="56"/>
      <c r="R198" s="56"/>
      <c r="S198" s="56"/>
      <c r="T198" s="56"/>
      <c r="U198" s="56"/>
      <c r="V198" s="56"/>
      <c r="W198" s="56"/>
      <c r="X198" s="56"/>
    </row>
    <row r="199" spans="1:43" x14ac:dyDescent="0.2">
      <c r="A199" s="56"/>
      <c r="B199" s="56"/>
      <c r="C199" s="56"/>
      <c r="D199" s="56"/>
      <c r="E199" s="56"/>
      <c r="F199" s="56"/>
      <c r="G199" s="56"/>
      <c r="H199" s="56"/>
      <c r="I199" s="56"/>
      <c r="J199" s="56"/>
      <c r="K199" s="56"/>
      <c r="L199" s="56"/>
      <c r="M199" s="56"/>
      <c r="N199" s="56"/>
      <c r="O199" s="56"/>
      <c r="P199" s="56"/>
      <c r="Q199" s="56"/>
      <c r="R199" s="56"/>
      <c r="S199" s="56"/>
      <c r="T199" s="56"/>
      <c r="U199" s="56"/>
      <c r="V199" s="56"/>
      <c r="W199" s="56"/>
      <c r="X199" s="56"/>
    </row>
    <row r="200" spans="1:43" x14ac:dyDescent="0.2">
      <c r="A200" s="56"/>
      <c r="B200" s="56"/>
      <c r="C200" s="56"/>
      <c r="D200" s="56"/>
      <c r="E200" s="56"/>
      <c r="F200" s="56"/>
      <c r="G200" s="56"/>
      <c r="H200" s="56"/>
      <c r="I200" s="56"/>
      <c r="J200" s="56"/>
      <c r="K200" s="56"/>
      <c r="L200" s="56"/>
      <c r="M200" s="56"/>
      <c r="N200" s="56"/>
      <c r="O200" s="56"/>
      <c r="P200" s="56"/>
      <c r="Q200" s="56"/>
      <c r="R200" s="56"/>
      <c r="S200" s="56"/>
      <c r="T200" s="56"/>
      <c r="U200" s="56"/>
      <c r="V200" s="56"/>
      <c r="W200" s="56"/>
      <c r="X200" s="56"/>
    </row>
    <row r="201" spans="1:43" x14ac:dyDescent="0.2">
      <c r="A201" s="56"/>
      <c r="B201" s="56"/>
      <c r="C201" s="56"/>
      <c r="D201" s="56"/>
      <c r="E201" s="56"/>
      <c r="F201" s="56"/>
      <c r="G201" s="56"/>
      <c r="H201" s="56"/>
      <c r="I201" s="56"/>
      <c r="J201" s="56"/>
      <c r="K201" s="56"/>
      <c r="L201" s="56"/>
      <c r="M201" s="56"/>
      <c r="N201" s="56"/>
      <c r="O201" s="56"/>
      <c r="P201" s="56"/>
      <c r="Q201" s="56"/>
      <c r="R201" s="56"/>
      <c r="S201" s="56"/>
      <c r="T201" s="56"/>
      <c r="U201" s="56"/>
      <c r="V201" s="56"/>
      <c r="W201" s="56"/>
      <c r="X201" s="56"/>
    </row>
    <row r="202" spans="1:43" x14ac:dyDescent="0.2">
      <c r="B202" s="56"/>
      <c r="C202" s="56"/>
      <c r="D202" s="56"/>
      <c r="E202" s="56"/>
      <c r="F202" s="56"/>
      <c r="G202" s="56"/>
      <c r="H202" s="56"/>
      <c r="I202" s="56"/>
      <c r="J202" s="56"/>
      <c r="K202" s="56"/>
      <c r="L202" s="56"/>
      <c r="M202" s="56"/>
      <c r="N202" s="56"/>
      <c r="O202" s="56"/>
    </row>
    <row r="203" spans="1:43" x14ac:dyDescent="0.2">
      <c r="B203" s="56"/>
      <c r="C203" s="56"/>
      <c r="D203" s="56"/>
      <c r="E203" s="56"/>
      <c r="F203" s="56"/>
      <c r="G203" s="56"/>
    </row>
  </sheetData>
  <mergeCells count="14">
    <mergeCell ref="A36:G36"/>
    <mergeCell ref="A4:G4"/>
    <mergeCell ref="A1:W1"/>
    <mergeCell ref="A2:W2"/>
    <mergeCell ref="A12:G12"/>
    <mergeCell ref="A20:G20"/>
    <mergeCell ref="A28:G28"/>
    <mergeCell ref="A92:G92"/>
    <mergeCell ref="A76:G76"/>
    <mergeCell ref="A84:G84"/>
    <mergeCell ref="A44:G44"/>
    <mergeCell ref="A52:G52"/>
    <mergeCell ref="A60:G60"/>
    <mergeCell ref="A68:G68"/>
  </mergeCells>
  <phoneticPr fontId="0" type="noConversion"/>
  <conditionalFormatting sqref="A60 A52">
    <cfRule type="expression" priority="3" stopIfTrue="1">
      <formula>39083</formula>
    </cfRule>
  </conditionalFormatting>
  <conditionalFormatting sqref="A94:A99 A86:A91 A78:A83 A70:A75 A62:A66 A54:A59 A46:A51 A38:A43 A30:A35 A22:A27 A14:A19 A6:A11">
    <cfRule type="notContainsBlanks" dxfId="65" priority="1">
      <formula>LEN(TRIM(A6))&gt;0</formula>
    </cfRule>
  </conditionalFormatting>
  <printOptions horizontalCentered="1"/>
  <pageMargins left="0.9055118110236221" right="0.82677165354330717" top="0.39370078740157483" bottom="0.43307086614173229"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57"/>
  <sheetViews>
    <sheetView showGridLines="0" showRowColHeaders="0" workbookViewId="0">
      <pane ySplit="3" topLeftCell="A4" activePane="bottomLeft" state="frozen"/>
      <selection pane="bottomLeft" activeCell="C3" sqref="C3"/>
    </sheetView>
  </sheetViews>
  <sheetFormatPr defaultColWidth="0" defaultRowHeight="12.75" zeroHeight="1" x14ac:dyDescent="0.2"/>
  <cols>
    <col min="1" max="7" width="3.7109375" style="50" customWidth="1"/>
    <col min="8" max="8" width="2.7109375" style="50" customWidth="1"/>
    <col min="9" max="15" width="3.7109375" style="50" customWidth="1"/>
    <col min="16" max="16" width="2.7109375" style="50" customWidth="1"/>
    <col min="17" max="23" width="3.7109375" style="50" customWidth="1"/>
    <col min="24" max="24" width="25.5703125" style="50" customWidth="1"/>
    <col min="25" max="26" width="3.28515625" style="50" hidden="1" customWidth="1"/>
    <col min="27" max="27" width="16.7109375" style="75" hidden="1" customWidth="1"/>
    <col min="28" max="28" width="16.42578125" style="75" hidden="1" customWidth="1"/>
    <col min="29" max="29" width="27.140625" style="50" hidden="1" customWidth="1"/>
    <col min="30" max="30" width="2.7109375" style="50" hidden="1" customWidth="1"/>
    <col min="31" max="37" width="3.28515625" style="50" hidden="1" customWidth="1"/>
    <col min="38" max="38" width="2.7109375" style="50" hidden="1" customWidth="1"/>
    <col min="39" max="45" width="3.28515625" style="50" hidden="1" customWidth="1"/>
    <col min="46" max="62" width="3.7109375" style="50" hidden="1" customWidth="1"/>
    <col min="63" max="63" width="0" style="50" hidden="1" customWidth="1"/>
    <col min="64" max="16384" width="9.140625" style="50" hidden="1"/>
  </cols>
  <sheetData>
    <row r="1" spans="1:63" ht="15" customHeight="1" x14ac:dyDescent="0.25">
      <c r="A1" s="185" t="str">
        <f>"KALENDER PENDIDIKAN "&amp;dt!E3</f>
        <v>KALENDER PENDIDIKAN MIN 3 SAROLANGUN</v>
      </c>
      <c r="B1" s="185"/>
      <c r="C1" s="185"/>
      <c r="D1" s="185"/>
      <c r="E1" s="185"/>
      <c r="F1" s="185"/>
      <c r="G1" s="185"/>
      <c r="H1" s="185"/>
      <c r="I1" s="185"/>
      <c r="J1" s="185"/>
      <c r="K1" s="185"/>
      <c r="L1" s="185"/>
      <c r="M1" s="185"/>
      <c r="N1" s="185"/>
      <c r="O1" s="185"/>
      <c r="P1" s="185"/>
      <c r="Q1" s="185"/>
      <c r="R1" s="185"/>
      <c r="S1" s="185"/>
      <c r="T1" s="185"/>
      <c r="U1" s="185"/>
      <c r="V1" s="185"/>
      <c r="W1" s="185"/>
      <c r="X1" s="49"/>
      <c r="Y1" s="49"/>
      <c r="Z1" s="49"/>
      <c r="AA1" s="73"/>
      <c r="AB1" s="73"/>
      <c r="AC1" s="49"/>
      <c r="AD1" s="49"/>
      <c r="AE1" s="49"/>
      <c r="AF1" s="49"/>
      <c r="AG1" s="49"/>
      <c r="AH1" s="49"/>
      <c r="AI1" s="49"/>
      <c r="AJ1" s="49"/>
      <c r="AK1" s="49"/>
      <c r="AL1" s="49"/>
      <c r="AM1" s="49"/>
      <c r="AN1" s="49"/>
      <c r="AO1" s="49"/>
      <c r="AP1" s="49"/>
      <c r="AQ1" s="49"/>
      <c r="AR1" s="49"/>
      <c r="AS1" s="49"/>
    </row>
    <row r="2" spans="1:63" ht="15" customHeight="1" x14ac:dyDescent="0.25">
      <c r="A2" s="186" t="str">
        <f>"TAHUN AJARAN "&amp;dt!E7</f>
        <v>TAHUN AJARAN 2019/2020</v>
      </c>
      <c r="B2" s="186"/>
      <c r="C2" s="186"/>
      <c r="D2" s="186"/>
      <c r="E2" s="186"/>
      <c r="F2" s="186"/>
      <c r="G2" s="186"/>
      <c r="H2" s="186"/>
      <c r="I2" s="186"/>
      <c r="J2" s="186"/>
      <c r="K2" s="186"/>
      <c r="L2" s="186"/>
      <c r="M2" s="186"/>
      <c r="N2" s="186"/>
      <c r="O2" s="186"/>
      <c r="P2" s="186"/>
      <c r="Q2" s="186"/>
      <c r="R2" s="186"/>
      <c r="S2" s="186"/>
      <c r="T2" s="186"/>
      <c r="U2" s="186"/>
      <c r="V2" s="186"/>
      <c r="W2" s="186"/>
      <c r="X2" s="51"/>
      <c r="Y2" s="51"/>
      <c r="Z2" s="51"/>
      <c r="AA2" s="74"/>
      <c r="AB2" s="74"/>
      <c r="AC2" s="51"/>
      <c r="AD2" s="51"/>
      <c r="AE2" s="51"/>
      <c r="AF2" s="51"/>
      <c r="AG2" s="51"/>
      <c r="AH2" s="51"/>
      <c r="AI2" s="51"/>
      <c r="AJ2" s="51"/>
      <c r="AK2" s="51"/>
      <c r="AL2" s="51"/>
      <c r="AM2" s="51"/>
      <c r="AN2" s="51"/>
      <c r="AO2" s="51"/>
      <c r="AP2" s="51"/>
      <c r="AQ2" s="51"/>
      <c r="AR2" s="51"/>
      <c r="AS2" s="51"/>
    </row>
    <row r="3" spans="1:63" ht="15" customHeight="1" x14ac:dyDescent="0.2">
      <c r="A3" s="84">
        <v>7</v>
      </c>
      <c r="B3" s="84" t="str">
        <f>LEFT(dt!E7,4)</f>
        <v>2019</v>
      </c>
      <c r="C3" s="174"/>
      <c r="I3" s="84">
        <v>8</v>
      </c>
      <c r="Q3" s="84">
        <v>9</v>
      </c>
      <c r="Z3" s="48"/>
      <c r="AB3" s="75">
        <f>dt!E69</f>
        <v>41993</v>
      </c>
      <c r="AC3" s="50" t="s">
        <v>68</v>
      </c>
    </row>
    <row r="4" spans="1:63" ht="15" customHeight="1" x14ac:dyDescent="0.2">
      <c r="A4" s="184" t="str">
        <f>"Juli "&amp;LEFT(dt!E7,4)</f>
        <v>Juli 2019</v>
      </c>
      <c r="B4" s="184"/>
      <c r="C4" s="184"/>
      <c r="D4" s="184"/>
      <c r="E4" s="184"/>
      <c r="F4" s="184"/>
      <c r="G4" s="184"/>
      <c r="H4" s="52"/>
      <c r="I4" s="187" t="str">
        <f>"Agustus "&amp;LEFT(dt!E7,4)</f>
        <v>Agustus 2019</v>
      </c>
      <c r="J4" s="188"/>
      <c r="K4" s="188"/>
      <c r="L4" s="188"/>
      <c r="M4" s="188"/>
      <c r="N4" s="188"/>
      <c r="O4" s="189"/>
      <c r="P4" s="52"/>
      <c r="Q4" s="184" t="str">
        <f>"September "&amp;LEFT(dt!E7,4)</f>
        <v>September 2019</v>
      </c>
      <c r="R4" s="184"/>
      <c r="S4" s="184"/>
      <c r="T4" s="184"/>
      <c r="U4" s="184"/>
      <c r="V4" s="184"/>
      <c r="W4" s="184"/>
      <c r="X4" s="53"/>
      <c r="Y4" s="54"/>
      <c r="Z4" s="54"/>
      <c r="AA4" s="76"/>
      <c r="AB4" s="76">
        <f>dt!E71</f>
        <v>42175</v>
      </c>
      <c r="AC4" s="50" t="s">
        <v>69</v>
      </c>
      <c r="AD4" s="55"/>
      <c r="AE4" s="54"/>
      <c r="AF4" s="54"/>
      <c r="AG4" s="54"/>
      <c r="AH4" s="54"/>
      <c r="AI4" s="54"/>
      <c r="AJ4" s="54"/>
      <c r="AK4" s="54"/>
      <c r="AL4" s="55"/>
      <c r="AM4" s="54"/>
      <c r="AN4" s="54"/>
      <c r="AO4" s="54"/>
      <c r="AP4" s="54"/>
      <c r="AQ4" s="54"/>
      <c r="AR4" s="54"/>
      <c r="AS4" s="54"/>
      <c r="AT4" s="56"/>
      <c r="AU4" s="56"/>
      <c r="AV4" s="56"/>
      <c r="AW4" s="56"/>
      <c r="AX4" s="56"/>
      <c r="AY4" s="56"/>
      <c r="AZ4" s="56"/>
      <c r="BA4" s="56"/>
      <c r="BB4" s="56"/>
      <c r="BC4" s="56"/>
      <c r="BD4" s="56"/>
      <c r="BE4" s="56"/>
      <c r="BF4" s="56"/>
      <c r="BG4" s="56"/>
      <c r="BH4" s="56"/>
      <c r="BI4" s="56"/>
      <c r="BJ4" s="56"/>
      <c r="BK4" s="56"/>
    </row>
    <row r="5" spans="1:63" ht="16.5" customHeight="1" x14ac:dyDescent="0.2">
      <c r="A5" s="107" t="s">
        <v>0</v>
      </c>
      <c r="B5" s="71" t="s">
        <v>1</v>
      </c>
      <c r="C5" s="71" t="s">
        <v>1</v>
      </c>
      <c r="D5" s="71" t="s">
        <v>2</v>
      </c>
      <c r="E5" s="71" t="s">
        <v>3</v>
      </c>
      <c r="F5" s="72" t="s">
        <v>5</v>
      </c>
      <c r="G5" s="71" t="s">
        <v>1</v>
      </c>
      <c r="H5" s="52"/>
      <c r="I5" s="107" t="s">
        <v>0</v>
      </c>
      <c r="J5" s="71" t="s">
        <v>1</v>
      </c>
      <c r="K5" s="71" t="s">
        <v>1</v>
      </c>
      <c r="L5" s="71" t="s">
        <v>2</v>
      </c>
      <c r="M5" s="71" t="s">
        <v>3</v>
      </c>
      <c r="N5" s="71" t="s">
        <v>4</v>
      </c>
      <c r="O5" s="71" t="s">
        <v>1</v>
      </c>
      <c r="P5" s="52"/>
      <c r="Q5" s="107" t="s">
        <v>0</v>
      </c>
      <c r="R5" s="71" t="s">
        <v>1</v>
      </c>
      <c r="S5" s="71" t="s">
        <v>1</v>
      </c>
      <c r="T5" s="71" t="s">
        <v>2</v>
      </c>
      <c r="U5" s="71" t="s">
        <v>3</v>
      </c>
      <c r="V5" s="71" t="s">
        <v>4</v>
      </c>
      <c r="W5" s="71" t="s">
        <v>1</v>
      </c>
      <c r="X5" s="53"/>
      <c r="Y5" s="58"/>
      <c r="Z5" s="55"/>
      <c r="AA5" s="76">
        <f>dt!E29</f>
        <v>41834</v>
      </c>
      <c r="AB5" s="76">
        <f>dt!E31</f>
        <v>41839</v>
      </c>
      <c r="AC5" s="45" t="s">
        <v>7</v>
      </c>
      <c r="AD5" s="55"/>
      <c r="AE5" s="57"/>
      <c r="AF5" s="55"/>
      <c r="AG5" s="55"/>
      <c r="AH5" s="55"/>
      <c r="AI5" s="55"/>
      <c r="AJ5" s="55"/>
      <c r="AK5" s="55"/>
      <c r="AL5" s="55"/>
      <c r="AM5" s="57"/>
      <c r="AN5" s="55"/>
      <c r="AO5" s="55"/>
      <c r="AP5" s="55"/>
      <c r="AQ5" s="55"/>
      <c r="AR5" s="55"/>
      <c r="AS5" s="55"/>
      <c r="AT5" s="56"/>
      <c r="AU5" s="56"/>
      <c r="AV5" s="56"/>
      <c r="AW5" s="56"/>
      <c r="AX5" s="56"/>
      <c r="AY5" s="56"/>
      <c r="AZ5" s="56"/>
      <c r="BA5" s="56"/>
      <c r="BB5" s="56"/>
      <c r="BC5" s="56"/>
      <c r="BD5" s="56"/>
      <c r="BE5" s="56"/>
      <c r="BF5" s="56"/>
      <c r="BG5" s="56"/>
      <c r="BH5" s="56"/>
      <c r="BI5" s="56"/>
      <c r="BJ5" s="56"/>
      <c r="BK5" s="56"/>
    </row>
    <row r="6" spans="1:63" ht="16.5" customHeight="1" x14ac:dyDescent="0.2">
      <c r="A6" s="80" t="str">
        <f>IF(ISERROR(DATE($B$3,$A$3,Sheet1!A6)),"",DATE($B$3,$A$3,Sheet1!A6))</f>
        <v/>
      </c>
      <c r="B6" s="80">
        <f>IF(ISERROR(DATE($B$3,$A$3,Sheet1!B6)),"",DATE($B$3,$A$3,Sheet1!B6))</f>
        <v>43647</v>
      </c>
      <c r="C6" s="80">
        <f>IF(ISERROR(DATE($B$3,$A$3,Sheet1!C6)),"",DATE($B$3,$A$3,Sheet1!C6))</f>
        <v>43648</v>
      </c>
      <c r="D6" s="80">
        <f>IF(ISERROR(DATE($B$3,$A$3,Sheet1!D6)),"",DATE($B$3,$A$3,Sheet1!D6))</f>
        <v>43649</v>
      </c>
      <c r="E6" s="80">
        <f>IF(ISERROR(DATE($B$3,$A$3,Sheet1!E6)),"",DATE($B$3,$A$3,Sheet1!E6))</f>
        <v>43650</v>
      </c>
      <c r="F6" s="80">
        <f>IF(ISERROR(DATE($B$3,$A$3,Sheet1!F6)),"",DATE($B$3,$A$3,Sheet1!F6))</f>
        <v>43651</v>
      </c>
      <c r="G6" s="80">
        <f>IF(ISERROR(DATE($B$3,$A$3,Sheet1!G6)),"",DATE($B$3,$A$3,Sheet1!G6))</f>
        <v>43652</v>
      </c>
      <c r="H6" s="43"/>
      <c r="I6" s="80" t="str">
        <f>IF(ISERROR(DATE($B$3,$I$3,Sheet1!A14)),"",DATE($B$3,$I$3,Sheet1!A14))</f>
        <v/>
      </c>
      <c r="J6" s="80" t="str">
        <f>IF(ISERROR(DATE($B$3,$I$3,Sheet1!B14)),"",DATE($B$3,$I$3,Sheet1!B14))</f>
        <v/>
      </c>
      <c r="K6" s="80" t="str">
        <f>IF(ISERROR(DATE($B$3,$I$3,Sheet1!C14)),"",DATE($B$3,$I$3,Sheet1!C14))</f>
        <v/>
      </c>
      <c r="L6" s="80" t="str">
        <f>IF(ISERROR(DATE($B$3,$I$3,Sheet1!D14)),"",DATE($B$3,$I$3,Sheet1!D14))</f>
        <v/>
      </c>
      <c r="M6" s="80">
        <f>IF(ISERROR(DATE($B$3,$I$3,Sheet1!E14)),"",DATE($B$3,$I$3,Sheet1!E14))</f>
        <v>43678</v>
      </c>
      <c r="N6" s="80">
        <f>IF(ISERROR(DATE($B$3,$I$3,Sheet1!F14)),"",DATE($B$3,$I$3,Sheet1!F14))</f>
        <v>43679</v>
      </c>
      <c r="O6" s="80">
        <f>IF(ISERROR(DATE($B$3,$I$3,Sheet1!G14)),"",DATE($B$3,$I$3,Sheet1!G14))</f>
        <v>43680</v>
      </c>
      <c r="P6" s="43"/>
      <c r="Q6" s="80">
        <f>IF(ISERROR(DATE($B$3,$Q$3,Sheet1!A22)),"",DATE($B$3,$Q$3,Sheet1!A22))</f>
        <v>43709</v>
      </c>
      <c r="R6" s="80">
        <f>IF(ISERROR(DATE($B$3,$Q$3,Sheet1!B22)),"",DATE($B$3,$Q$3,Sheet1!B22))</f>
        <v>43710</v>
      </c>
      <c r="S6" s="80">
        <f>IF(ISERROR(DATE($B$3,$Q$3,Sheet1!C22)),"",DATE($B$3,$Q$3,Sheet1!C22))</f>
        <v>43711</v>
      </c>
      <c r="T6" s="80">
        <f>IF(ISERROR(DATE($B$3,$Q$3,Sheet1!D22)),"",DATE($B$3,$Q$3,Sheet1!D22))</f>
        <v>43712</v>
      </c>
      <c r="U6" s="80">
        <f>IF(ISERROR(DATE($B$3,$Q$3,Sheet1!E22)),"",DATE($B$3,$Q$3,Sheet1!E22))</f>
        <v>43713</v>
      </c>
      <c r="V6" s="80">
        <f>IF(ISERROR(DATE($B$3,$Q$3,Sheet1!F22)),"",DATE($B$3,$Q$3,Sheet1!F22))</f>
        <v>43714</v>
      </c>
      <c r="W6" s="80">
        <f>IF(ISERROR(DATE($B$3,$Q$3,Sheet1!G22)),"",DATE($B$3,$Q$3,Sheet1!G22))</f>
        <v>43715</v>
      </c>
      <c r="X6" s="47"/>
      <c r="Y6" s="58"/>
      <c r="Z6" s="46"/>
      <c r="AA6" s="77">
        <f>dt!E35</f>
        <v>42121</v>
      </c>
      <c r="AB6" s="77">
        <f>dt!E37</f>
        <v>42124</v>
      </c>
      <c r="AC6" s="45" t="s">
        <v>25</v>
      </c>
      <c r="AD6" s="46"/>
      <c r="AE6" s="58"/>
      <c r="AF6" s="46"/>
      <c r="AG6" s="46"/>
      <c r="AH6" s="46"/>
      <c r="AI6" s="46"/>
      <c r="AJ6" s="46"/>
      <c r="AK6" s="46"/>
      <c r="AL6" s="46"/>
      <c r="AM6" s="58"/>
      <c r="AN6" s="46"/>
      <c r="AO6" s="46"/>
      <c r="AP6" s="46"/>
      <c r="AQ6" s="46"/>
      <c r="AR6" s="46"/>
      <c r="AS6" s="46"/>
      <c r="AT6" s="56"/>
      <c r="AU6" s="56"/>
      <c r="AV6" s="56"/>
      <c r="AW6" s="56"/>
      <c r="AX6" s="56"/>
      <c r="AY6" s="56"/>
      <c r="AZ6" s="56"/>
      <c r="BA6" s="56"/>
      <c r="BB6" s="56"/>
      <c r="BC6" s="56"/>
      <c r="BD6" s="56"/>
      <c r="BE6" s="56"/>
      <c r="BF6" s="56"/>
      <c r="BG6" s="56"/>
      <c r="BH6" s="56"/>
      <c r="BI6" s="56"/>
      <c r="BJ6" s="56"/>
      <c r="BK6" s="56"/>
    </row>
    <row r="7" spans="1:63" ht="16.5" customHeight="1" x14ac:dyDescent="0.2">
      <c r="A7" s="80">
        <f>IF(ISERROR(DATE($B$3,$A$3,Sheet1!A7)),"",DATE($B$3,$A$3,Sheet1!A7))</f>
        <v>43653</v>
      </c>
      <c r="B7" s="80">
        <f>IF(ISERROR(DATE($B$3,$A$3,Sheet1!B7)),"",DATE($B$3,$A$3,Sheet1!B7))</f>
        <v>43654</v>
      </c>
      <c r="C7" s="80">
        <f>IF(ISERROR(DATE($B$3,$A$3,Sheet1!C7)),"",DATE($B$3,$A$3,Sheet1!C7))</f>
        <v>43655</v>
      </c>
      <c r="D7" s="80">
        <f>IF(ISERROR(DATE($B$3,$A$3,Sheet1!D7)),"",DATE($B$3,$A$3,Sheet1!D7))</f>
        <v>43656</v>
      </c>
      <c r="E7" s="80">
        <f>IF(ISERROR(DATE($B$3,$A$3,Sheet1!E7)),"",DATE($B$3,$A$3,Sheet1!E7))</f>
        <v>43657</v>
      </c>
      <c r="F7" s="80">
        <f>IF(ISERROR(DATE($B$3,$A$3,Sheet1!F7)),"",DATE($B$3,$A$3,Sheet1!F7))</f>
        <v>43658</v>
      </c>
      <c r="G7" s="80">
        <f>IF(ISERROR(DATE($B$3,$A$3,Sheet1!G7)),"",DATE($B$3,$A$3,Sheet1!G7))</f>
        <v>43659</v>
      </c>
      <c r="H7" s="43"/>
      <c r="I7" s="80">
        <f>IF(ISERROR(DATE($B$3,$I$3,Sheet1!A15)),"",DATE($B$3,$I$3,Sheet1!A15))</f>
        <v>43681</v>
      </c>
      <c r="J7" s="80">
        <f>IF(ISERROR(DATE($B$3,$I$3,Sheet1!B15)),"",DATE($B$3,$I$3,Sheet1!B15))</f>
        <v>43682</v>
      </c>
      <c r="K7" s="80">
        <f>IF(ISERROR(DATE($B$3,$I$3,Sheet1!C15)),"",DATE($B$3,$I$3,Sheet1!C15))</f>
        <v>43683</v>
      </c>
      <c r="L7" s="80">
        <f>IF(ISERROR(DATE($B$3,$I$3,Sheet1!D15)),"",DATE($B$3,$I$3,Sheet1!D15))</f>
        <v>43684</v>
      </c>
      <c r="M7" s="80">
        <f>IF(ISERROR(DATE($B$3,$I$3,Sheet1!E15)),"",DATE($B$3,$I$3,Sheet1!E15))</f>
        <v>43685</v>
      </c>
      <c r="N7" s="80">
        <f>IF(ISERROR(DATE($B$3,$I$3,Sheet1!F15)),"",DATE($B$3,$I$3,Sheet1!F15))</f>
        <v>43686</v>
      </c>
      <c r="O7" s="80">
        <f>IF(ISERROR(DATE($B$3,$I$3,Sheet1!G15)),"",DATE($B$3,$I$3,Sheet1!G15))</f>
        <v>43687</v>
      </c>
      <c r="P7" s="43"/>
      <c r="Q7" s="80">
        <f>IF(ISERROR(DATE($B$3,$Q$3,Sheet1!A23)),"",DATE($B$3,$Q$3,Sheet1!A23))</f>
        <v>43716</v>
      </c>
      <c r="R7" s="80">
        <f>IF(ISERROR(DATE($B$3,$Q$3,Sheet1!B23)),"",DATE($B$3,$Q$3,Sheet1!B23))</f>
        <v>43717</v>
      </c>
      <c r="S7" s="80">
        <f>IF(ISERROR(DATE($B$3,$Q$3,Sheet1!C23)),"",DATE($B$3,$Q$3,Sheet1!C23))</f>
        <v>43718</v>
      </c>
      <c r="T7" s="80">
        <f>IF(ISERROR(DATE($B$3,$Q$3,Sheet1!D23)),"",DATE($B$3,$Q$3,Sheet1!D23))</f>
        <v>43719</v>
      </c>
      <c r="U7" s="80">
        <f>IF(ISERROR(DATE($B$3,$Q$3,Sheet1!E23)),"",DATE($B$3,$Q$3,Sheet1!E23))</f>
        <v>43720</v>
      </c>
      <c r="V7" s="80">
        <f>IF(ISERROR(DATE($B$3,$Q$3,Sheet1!F23)),"",DATE($B$3,$Q$3,Sheet1!F23))</f>
        <v>43721</v>
      </c>
      <c r="W7" s="80">
        <f>IF(ISERROR(DATE($B$3,$Q$3,Sheet1!G23)),"",DATE($B$3,$Q$3,Sheet1!G23))</f>
        <v>43722</v>
      </c>
      <c r="X7" s="47"/>
      <c r="Y7" s="58"/>
      <c r="Z7" s="46"/>
      <c r="AA7" s="77">
        <f>dt!E41</f>
        <v>42114</v>
      </c>
      <c r="AB7" s="77">
        <f>dt!E43</f>
        <v>42119</v>
      </c>
      <c r="AC7" s="65" t="s">
        <v>26</v>
      </c>
      <c r="AD7" s="46"/>
      <c r="AE7" s="58"/>
      <c r="AF7" s="46"/>
      <c r="AG7" s="46"/>
      <c r="AH7" s="46"/>
      <c r="AI7" s="46"/>
      <c r="AJ7" s="46"/>
      <c r="AK7" s="46"/>
      <c r="AL7" s="46"/>
      <c r="AM7" s="58"/>
      <c r="AN7" s="46"/>
      <c r="AO7" s="46"/>
      <c r="AP7" s="46"/>
      <c r="AQ7" s="46"/>
      <c r="AR7" s="46"/>
      <c r="AS7" s="46"/>
      <c r="AT7" s="56"/>
      <c r="AU7" s="56"/>
      <c r="AV7" s="56"/>
      <c r="AW7" s="56"/>
      <c r="AX7" s="56"/>
      <c r="AY7" s="56"/>
      <c r="AZ7" s="56"/>
      <c r="BA7" s="56"/>
      <c r="BB7" s="56"/>
      <c r="BC7" s="56"/>
      <c r="BD7" s="56"/>
      <c r="BE7" s="56"/>
      <c r="BF7" s="56"/>
      <c r="BG7" s="56"/>
      <c r="BH7" s="56"/>
      <c r="BI7" s="56"/>
      <c r="BJ7" s="56"/>
      <c r="BK7" s="56"/>
    </row>
    <row r="8" spans="1:63" ht="16.5" customHeight="1" x14ac:dyDescent="0.2">
      <c r="A8" s="80">
        <f>IF(ISERROR(DATE($B$3,$A$3,Sheet1!A8)),"",DATE($B$3,$A$3,Sheet1!A8))</f>
        <v>43660</v>
      </c>
      <c r="B8" s="80">
        <f>IF(ISERROR(DATE($B$3,$A$3,Sheet1!B8)),"",DATE($B$3,$A$3,Sheet1!B8))</f>
        <v>43661</v>
      </c>
      <c r="C8" s="80">
        <f>IF(ISERROR(DATE($B$3,$A$3,Sheet1!C8)),"",DATE($B$3,$A$3,Sheet1!C8))</f>
        <v>43662</v>
      </c>
      <c r="D8" s="80">
        <f>IF(ISERROR(DATE($B$3,$A$3,Sheet1!D8)),"",DATE($B$3,$A$3,Sheet1!D8))</f>
        <v>43663</v>
      </c>
      <c r="E8" s="80">
        <f>IF(ISERROR(DATE($B$3,$A$3,Sheet1!E8)),"",DATE($B$3,$A$3,Sheet1!E8))</f>
        <v>43664</v>
      </c>
      <c r="F8" s="80">
        <f>IF(ISERROR(DATE($B$3,$A$3,Sheet1!F8)),"",DATE($B$3,$A$3,Sheet1!F8))</f>
        <v>43665</v>
      </c>
      <c r="G8" s="80">
        <f>IF(ISERROR(DATE($B$3,$A$3,Sheet1!G8)),"",DATE($B$3,$A$3,Sheet1!G8))</f>
        <v>43666</v>
      </c>
      <c r="H8" s="43"/>
      <c r="I8" s="80">
        <f>IF(ISERROR(DATE($B$3,$I$3,Sheet1!A16)),"",DATE($B$3,$I$3,Sheet1!A16))</f>
        <v>43688</v>
      </c>
      <c r="J8" s="80">
        <f>IF(ISERROR(DATE($B$3,$I$3,Sheet1!B16)),"",DATE($B$3,$I$3,Sheet1!B16))</f>
        <v>43689</v>
      </c>
      <c r="K8" s="80">
        <f>IF(ISERROR(DATE($B$3,$I$3,Sheet1!C16)),"",DATE($B$3,$I$3,Sheet1!C16))</f>
        <v>43690</v>
      </c>
      <c r="L8" s="80">
        <f>IF(ISERROR(DATE($B$3,$I$3,Sheet1!D16)),"",DATE($B$3,$I$3,Sheet1!D16))</f>
        <v>43691</v>
      </c>
      <c r="M8" s="80">
        <f>IF(ISERROR(DATE($B$3,$I$3,Sheet1!E16)),"",DATE($B$3,$I$3,Sheet1!E16))</f>
        <v>43692</v>
      </c>
      <c r="N8" s="80">
        <f>IF(ISERROR(DATE($B$3,$I$3,Sheet1!F16)),"",DATE($B$3,$I$3,Sheet1!F16))</f>
        <v>43693</v>
      </c>
      <c r="O8" s="80">
        <f>IF(ISERROR(DATE($B$3,$I$3,Sheet1!G16)),"",DATE($B$3,$I$3,Sheet1!G16))</f>
        <v>43694</v>
      </c>
      <c r="P8" s="43"/>
      <c r="Q8" s="80">
        <f>IF(ISERROR(DATE($B$3,$Q$3,Sheet1!A24)),"",DATE($B$3,$Q$3,Sheet1!A24))</f>
        <v>43723</v>
      </c>
      <c r="R8" s="80">
        <f>IF(ISERROR(DATE($B$3,$Q$3,Sheet1!B24)),"",DATE($B$3,$Q$3,Sheet1!B24))</f>
        <v>43724</v>
      </c>
      <c r="S8" s="80">
        <f>IF(ISERROR(DATE($B$3,$Q$3,Sheet1!C24)),"",DATE($B$3,$Q$3,Sheet1!C24))</f>
        <v>43725</v>
      </c>
      <c r="T8" s="80">
        <f>IF(ISERROR(DATE($B$3,$Q$3,Sheet1!D24)),"",DATE($B$3,$Q$3,Sheet1!D24))</f>
        <v>43726</v>
      </c>
      <c r="U8" s="80">
        <f>IF(ISERROR(DATE($B$3,$Q$3,Sheet1!E24)),"",DATE($B$3,$Q$3,Sheet1!E24))</f>
        <v>43727</v>
      </c>
      <c r="V8" s="80">
        <f>IF(ISERROR(DATE($B$3,$Q$3,Sheet1!F24)),"",DATE($B$3,$Q$3,Sheet1!F24))</f>
        <v>43728</v>
      </c>
      <c r="W8" s="80">
        <f>IF(ISERROR(DATE($B$3,$Q$3,Sheet1!G24)),"",DATE($B$3,$Q$3,Sheet1!G24))</f>
        <v>43729</v>
      </c>
      <c r="X8" s="47"/>
      <c r="Y8" s="58"/>
      <c r="Z8" s="46"/>
      <c r="AA8" s="77">
        <f>dt!E47</f>
        <v>41918</v>
      </c>
      <c r="AB8" s="77">
        <f>dt!E49</f>
        <v>41923</v>
      </c>
      <c r="AC8" s="69" t="s">
        <v>60</v>
      </c>
      <c r="AD8" s="46"/>
      <c r="AE8" s="58"/>
      <c r="AF8" s="46"/>
      <c r="AG8" s="46"/>
      <c r="AH8" s="46"/>
      <c r="AI8" s="46"/>
      <c r="AJ8" s="46"/>
      <c r="AK8" s="46"/>
      <c r="AL8" s="46"/>
      <c r="AM8" s="58"/>
      <c r="AN8" s="46"/>
      <c r="AO8" s="46"/>
      <c r="AP8" s="46"/>
      <c r="AQ8" s="46"/>
      <c r="AR8" s="46"/>
      <c r="AS8" s="46"/>
      <c r="AT8" s="56"/>
      <c r="AU8" s="56"/>
      <c r="AV8" s="56"/>
      <c r="AW8" s="56"/>
      <c r="AX8" s="56"/>
      <c r="AY8" s="56"/>
      <c r="AZ8" s="56"/>
      <c r="BA8" s="56"/>
      <c r="BB8" s="56"/>
      <c r="BC8" s="56"/>
      <c r="BD8" s="56"/>
      <c r="BE8" s="56"/>
      <c r="BF8" s="56"/>
      <c r="BG8" s="56"/>
      <c r="BH8" s="56"/>
      <c r="BI8" s="56"/>
      <c r="BJ8" s="56"/>
      <c r="BK8" s="56"/>
    </row>
    <row r="9" spans="1:63" ht="16.5" customHeight="1" x14ac:dyDescent="0.2">
      <c r="A9" s="80">
        <f>IF(ISERROR(DATE($B$3,$A$3,Sheet1!A9)),"",DATE($B$3,$A$3,Sheet1!A9))</f>
        <v>43667</v>
      </c>
      <c r="B9" s="80">
        <f>IF(ISERROR(DATE($B$3,$A$3,Sheet1!B9)),"",DATE($B$3,$A$3,Sheet1!B9))</f>
        <v>43668</v>
      </c>
      <c r="C9" s="80">
        <f>IF(ISERROR(DATE($B$3,$A$3,Sheet1!C9)),"",DATE($B$3,$A$3,Sheet1!C9))</f>
        <v>43669</v>
      </c>
      <c r="D9" s="80">
        <f>IF(ISERROR(DATE($B$3,$A$3,Sheet1!D9)),"",DATE($B$3,$A$3,Sheet1!D9))</f>
        <v>43670</v>
      </c>
      <c r="E9" s="80">
        <f>IF(ISERROR(DATE($B$3,$A$3,Sheet1!E9)),"",DATE($B$3,$A$3,Sheet1!E9))</f>
        <v>43671</v>
      </c>
      <c r="F9" s="80">
        <f>IF(ISERROR(DATE($B$3,$A$3,Sheet1!F9)),"",DATE($B$3,$A$3,Sheet1!F9))</f>
        <v>43672</v>
      </c>
      <c r="G9" s="80">
        <f>IF(ISERROR(DATE($B$3,$A$3,Sheet1!G9)),"",DATE($B$3,$A$3,Sheet1!G9))</f>
        <v>43673</v>
      </c>
      <c r="H9" s="43"/>
      <c r="I9" s="80">
        <f>IF(ISERROR(DATE($B$3,$I$3,Sheet1!A17)),"",DATE($B$3,$I$3,Sheet1!A17))</f>
        <v>43695</v>
      </c>
      <c r="J9" s="80">
        <f>IF(ISERROR(DATE($B$3,$I$3,Sheet1!B17)),"",DATE($B$3,$I$3,Sheet1!B17))</f>
        <v>43696</v>
      </c>
      <c r="K9" s="80">
        <f>IF(ISERROR(DATE($B$3,$I$3,Sheet1!C17)),"",DATE($B$3,$I$3,Sheet1!C17))</f>
        <v>43697</v>
      </c>
      <c r="L9" s="80">
        <f>IF(ISERROR(DATE($B$3,$I$3,Sheet1!D17)),"",DATE($B$3,$I$3,Sheet1!D17))</f>
        <v>43698</v>
      </c>
      <c r="M9" s="80">
        <f>IF(ISERROR(DATE($B$3,$I$3,Sheet1!E17)),"",DATE($B$3,$I$3,Sheet1!E17))</f>
        <v>43699</v>
      </c>
      <c r="N9" s="80">
        <f>IF(ISERROR(DATE($B$3,$I$3,Sheet1!F17)),"",DATE($B$3,$I$3,Sheet1!F17))</f>
        <v>43700</v>
      </c>
      <c r="O9" s="80">
        <f>IF(ISERROR(DATE($B$3,$I$3,Sheet1!G17)),"",DATE($B$3,$I$3,Sheet1!G17))</f>
        <v>43701</v>
      </c>
      <c r="P9" s="43"/>
      <c r="Q9" s="80">
        <f>IF(ISERROR(DATE($B$3,$Q$3,Sheet1!A25)),"",DATE($B$3,$Q$3,Sheet1!A25))</f>
        <v>43730</v>
      </c>
      <c r="R9" s="80">
        <f>IF(ISERROR(DATE($B$3,$Q$3,Sheet1!B25)),"",DATE($B$3,$Q$3,Sheet1!B25))</f>
        <v>43731</v>
      </c>
      <c r="S9" s="80">
        <f>IF(ISERROR(DATE($B$3,$Q$3,Sheet1!C25)),"",DATE($B$3,$Q$3,Sheet1!C25))</f>
        <v>43732</v>
      </c>
      <c r="T9" s="80">
        <f>IF(ISERROR(DATE($B$3,$Q$3,Sheet1!D25)),"",DATE($B$3,$Q$3,Sheet1!D25))</f>
        <v>43733</v>
      </c>
      <c r="U9" s="80">
        <f>IF(ISERROR(DATE($B$3,$Q$3,Sheet1!E25)),"",DATE($B$3,$Q$3,Sheet1!E25))</f>
        <v>43734</v>
      </c>
      <c r="V9" s="80">
        <f>IF(ISERROR(DATE($B$3,$Q$3,Sheet1!F25)),"",DATE($B$3,$Q$3,Sheet1!F25))</f>
        <v>43735</v>
      </c>
      <c r="W9" s="80">
        <f>IF(ISERROR(DATE($B$3,$Q$3,Sheet1!G25)),"",DATE($B$3,$Q$3,Sheet1!G25))</f>
        <v>43736</v>
      </c>
      <c r="X9" s="47"/>
      <c r="Y9" s="58"/>
      <c r="Z9" s="46"/>
      <c r="AA9" s="77">
        <f>dt!E59</f>
        <v>42065</v>
      </c>
      <c r="AB9" s="77">
        <f>dt!E61</f>
        <v>42070</v>
      </c>
      <c r="AC9" s="69" t="s">
        <v>61</v>
      </c>
      <c r="AD9" s="46"/>
      <c r="AE9" s="58"/>
      <c r="AF9" s="46"/>
      <c r="AG9" s="46"/>
      <c r="AH9" s="46"/>
      <c r="AI9" s="46"/>
      <c r="AJ9" s="46"/>
      <c r="AK9" s="46"/>
      <c r="AL9" s="46"/>
      <c r="AM9" s="58"/>
      <c r="AN9" s="46"/>
      <c r="AO9" s="46"/>
      <c r="AP9" s="46"/>
      <c r="AQ9" s="46"/>
      <c r="AR9" s="46"/>
      <c r="AS9" s="46"/>
      <c r="AT9" s="56"/>
      <c r="AU9" s="56"/>
      <c r="AV9" s="56"/>
      <c r="AW9" s="56"/>
      <c r="AX9" s="56"/>
      <c r="AY9" s="56"/>
      <c r="AZ9" s="56"/>
      <c r="BA9" s="56"/>
      <c r="BB9" s="56"/>
      <c r="BC9" s="56"/>
      <c r="BD9" s="56"/>
      <c r="BE9" s="56"/>
      <c r="BF9" s="56"/>
      <c r="BG9" s="56"/>
      <c r="BH9" s="56"/>
      <c r="BI9" s="56"/>
      <c r="BJ9" s="56"/>
      <c r="BK9" s="56"/>
    </row>
    <row r="10" spans="1:63" ht="16.5" customHeight="1" x14ac:dyDescent="0.2">
      <c r="A10" s="80">
        <f>IF(ISERROR(DATE($B$3,$A$3,Sheet1!A10)),"",DATE($B$3,$A$3,Sheet1!A10))</f>
        <v>43674</v>
      </c>
      <c r="B10" s="80">
        <f>IF(ISERROR(DATE($B$3,$A$3,Sheet1!B10)),"",DATE($B$3,$A$3,Sheet1!B10))</f>
        <v>43675</v>
      </c>
      <c r="C10" s="80">
        <f>IF(ISERROR(DATE($B$3,$A$3,Sheet1!C10)),"",DATE($B$3,$A$3,Sheet1!C10))</f>
        <v>43676</v>
      </c>
      <c r="D10" s="80">
        <f>IF(ISERROR(DATE($B$3,$A$3,Sheet1!D10)),"",DATE($B$3,$A$3,Sheet1!D10))</f>
        <v>43677</v>
      </c>
      <c r="E10" s="80" t="str">
        <f>IF(ISERROR(DATE($B$3,$A$3,Sheet1!E10)),"",DATE($B$3,$A$3,Sheet1!E10))</f>
        <v/>
      </c>
      <c r="F10" s="80" t="str">
        <f>IF(ISERROR(DATE($B$3,$A$3,Sheet1!F10)),"",DATE($B$3,$A$3,Sheet1!F10))</f>
        <v/>
      </c>
      <c r="G10" s="80" t="str">
        <f>IF(ISERROR(DATE($B$3,$A$3,Sheet1!G10)),"",DATE($B$3,$A$3,Sheet1!G10))</f>
        <v/>
      </c>
      <c r="H10" s="43"/>
      <c r="I10" s="80">
        <f>IF(ISERROR(DATE($B$3,$I$3,Sheet1!A18)),"",DATE($B$3,$I$3,Sheet1!A18))</f>
        <v>43702</v>
      </c>
      <c r="J10" s="80">
        <f>IF(ISERROR(DATE($B$3,$I$3,Sheet1!B18)),"",DATE($B$3,$I$3,Sheet1!B18))</f>
        <v>43703</v>
      </c>
      <c r="K10" s="80">
        <f>IF(ISERROR(DATE($B$3,$I$3,Sheet1!C18)),"",DATE($B$3,$I$3,Sheet1!C18))</f>
        <v>43704</v>
      </c>
      <c r="L10" s="80">
        <f>IF(ISERROR(DATE($B$3,$I$3,Sheet1!D18)),"",DATE($B$3,$I$3,Sheet1!D18))</f>
        <v>43705</v>
      </c>
      <c r="M10" s="80">
        <f>IF(ISERROR(DATE($B$3,$I$3,Sheet1!E18)),"",DATE($B$3,$I$3,Sheet1!E18))</f>
        <v>43706</v>
      </c>
      <c r="N10" s="80">
        <f>IF(ISERROR(DATE($B$3,$I$3,Sheet1!F18)),"",DATE($B$3,$I$3,Sheet1!F18))</f>
        <v>43707</v>
      </c>
      <c r="O10" s="80">
        <f>IF(ISERROR(DATE($B$3,$I$3,Sheet1!G18)),"",DATE($B$3,$I$3,Sheet1!G18))</f>
        <v>43708</v>
      </c>
      <c r="P10" s="43"/>
      <c r="Q10" s="80">
        <f>IF(ISERROR(DATE($B$3,$Q$3,Sheet1!A26)),"",DATE($B$3,$Q$3,Sheet1!A26))</f>
        <v>43737</v>
      </c>
      <c r="R10" s="80">
        <f>IF(ISERROR(DATE($B$3,$Q$3,Sheet1!B26)),"",DATE($B$3,$Q$3,Sheet1!B26))</f>
        <v>43738</v>
      </c>
      <c r="S10" s="80" t="str">
        <f>IF(ISERROR(DATE($B$3,$Q$3,Sheet1!C26)),"",DATE($B$3,$Q$3,Sheet1!C26))</f>
        <v/>
      </c>
      <c r="T10" s="80" t="str">
        <f>IF(ISERROR(DATE($B$3,$Q$3,Sheet1!D26)),"",DATE($B$3,$Q$3,Sheet1!D26))</f>
        <v/>
      </c>
      <c r="U10" s="80" t="str">
        <f>IF(ISERROR(DATE($B$3,$Q$3,Sheet1!E26)),"",DATE($B$3,$Q$3,Sheet1!E26))</f>
        <v/>
      </c>
      <c r="V10" s="80" t="str">
        <f>IF(ISERROR(DATE($B$3,$Q$3,Sheet1!F26)),"",DATE($B$3,$Q$3,Sheet1!F26))</f>
        <v/>
      </c>
      <c r="W10" s="80" t="str">
        <f>IF(ISERROR(DATE($B$3,$Q$3,Sheet1!G26)),"",DATE($B$3,$Q$3,Sheet1!G26))</f>
        <v/>
      </c>
      <c r="X10" s="47"/>
      <c r="Y10" s="58"/>
      <c r="Z10" s="46"/>
      <c r="AA10" s="77">
        <f>dt!E53</f>
        <v>41981</v>
      </c>
      <c r="AB10" s="77">
        <f>dt!E55</f>
        <v>41986</v>
      </c>
      <c r="AC10" s="69" t="s">
        <v>28</v>
      </c>
      <c r="AD10" s="46"/>
      <c r="AE10" s="58"/>
      <c r="AF10" s="46"/>
      <c r="AG10" s="46"/>
      <c r="AH10" s="46"/>
      <c r="AI10" s="46"/>
      <c r="AJ10" s="46"/>
      <c r="AK10" s="46"/>
      <c r="AL10" s="46"/>
      <c r="AM10" s="58"/>
      <c r="AN10" s="46"/>
      <c r="AO10" s="46"/>
      <c r="AP10" s="46"/>
      <c r="AQ10" s="46"/>
      <c r="AR10" s="46"/>
      <c r="AS10" s="46"/>
      <c r="AT10" s="56"/>
      <c r="AU10" s="56"/>
      <c r="AV10" s="56"/>
      <c r="AW10" s="56"/>
      <c r="AX10" s="56"/>
      <c r="AY10" s="56"/>
      <c r="AZ10" s="56"/>
      <c r="BA10" s="56"/>
      <c r="BB10" s="56"/>
      <c r="BC10" s="56"/>
      <c r="BD10" s="56"/>
      <c r="BE10" s="56"/>
      <c r="BF10" s="56"/>
      <c r="BG10" s="56"/>
      <c r="BH10" s="56"/>
      <c r="BI10" s="56"/>
      <c r="BJ10" s="56"/>
      <c r="BK10" s="56"/>
    </row>
    <row r="11" spans="1:63" ht="16.5" customHeight="1" x14ac:dyDescent="0.2">
      <c r="A11" s="80" t="str">
        <f>IF(ISERROR(DATE($B$3,$A$3,Sheet1!A11)),"",DATE($B$3,$A$3,Sheet1!A11))</f>
        <v/>
      </c>
      <c r="B11" s="80" t="str">
        <f>IF(ISERROR(DATE($B$3,$A$3,Sheet1!B11)),"",DATE($B$3,$A$3,Sheet1!B11))</f>
        <v/>
      </c>
      <c r="C11" s="80" t="str">
        <f>IF(ISERROR(DATE($B$3,$A$3,Sheet1!C11)),"",DATE($B$3,$A$3,Sheet1!C11))</f>
        <v/>
      </c>
      <c r="D11" s="80" t="str">
        <f>IF(ISERROR(DATE($B$3,$A$3,Sheet1!D11)),"",DATE($B$3,$A$3,Sheet1!D11))</f>
        <v/>
      </c>
      <c r="E11" s="80" t="str">
        <f>IF(ISERROR(DATE($B$3,$A$3,Sheet1!E11)),"",DATE($B$3,$A$3,Sheet1!E11))</f>
        <v/>
      </c>
      <c r="F11" s="80" t="str">
        <f>IF(ISERROR(DATE($B$3,$A$3,Sheet1!F11)),"",DATE($B$3,$A$3,Sheet1!F11))</f>
        <v/>
      </c>
      <c r="G11" s="80" t="str">
        <f>IF(ISERROR(DATE($B$3,$A$3,Sheet1!G11)),"",DATE($B$3,$A$3,Sheet1!G11))</f>
        <v/>
      </c>
      <c r="H11" s="43"/>
      <c r="I11" s="80" t="str">
        <f>IF(ISERROR(DATE($B$3,$I$3,Sheet1!A19)),"",DATE($B$3,$I$3,Sheet1!A19))</f>
        <v/>
      </c>
      <c r="J11" s="80" t="str">
        <f>IF(ISERROR(DATE($B$3,$I$3,Sheet1!B19)),"",DATE($B$3,$I$3,Sheet1!B19))</f>
        <v/>
      </c>
      <c r="K11" s="80" t="str">
        <f>IF(ISERROR(DATE($B$3,$I$3,Sheet1!C19)),"",DATE($B$3,$I$3,Sheet1!C19))</f>
        <v/>
      </c>
      <c r="L11" s="80" t="str">
        <f>IF(ISERROR(DATE($B$3,$I$3,Sheet1!D19)),"",DATE($B$3,$I$3,Sheet1!D19))</f>
        <v/>
      </c>
      <c r="M11" s="80" t="str">
        <f>IF(ISERROR(DATE($B$3,$I$3,Sheet1!E19)),"",DATE($B$3,$I$3,Sheet1!E19))</f>
        <v/>
      </c>
      <c r="N11" s="80" t="str">
        <f>IF(ISERROR(DATE($B$3,$I$3,Sheet1!F19)),"",DATE($B$3,$I$3,Sheet1!F19))</f>
        <v/>
      </c>
      <c r="O11" s="80" t="str">
        <f>IF(ISERROR(DATE($B$3,$I$3,Sheet1!G19)),"",DATE($B$3,$I$3,Sheet1!G19))</f>
        <v/>
      </c>
      <c r="P11" s="43"/>
      <c r="Q11" s="80" t="str">
        <f>IF(ISERROR(DATE($B$3,$Q$3,Sheet1!A27)),"",DATE($B$3,$Q$3,Sheet1!A27))</f>
        <v/>
      </c>
      <c r="R11" s="80" t="str">
        <f>IF(ISERROR(DATE($B$3,$Q$3,Sheet1!B27)),"",DATE($B$3,$Q$3,Sheet1!B27))</f>
        <v/>
      </c>
      <c r="S11" s="80" t="str">
        <f>IF(ISERROR(DATE($B$3,$Q$3,Sheet1!C27)),"",DATE($B$3,$Q$3,Sheet1!C27))</f>
        <v/>
      </c>
      <c r="T11" s="80" t="str">
        <f>IF(ISERROR(DATE($B$3,$Q$3,Sheet1!D27)),"",DATE($B$3,$Q$3,Sheet1!D27))</f>
        <v/>
      </c>
      <c r="U11" s="80" t="str">
        <f>IF(ISERROR(DATE($B$3,$Q$3,Sheet1!E27)),"",DATE($B$3,$Q$3,Sheet1!E27))</f>
        <v/>
      </c>
      <c r="V11" s="80" t="str">
        <f>IF(ISERROR(DATE($B$3,$Q$3,Sheet1!F27)),"",DATE($B$3,$Q$3,Sheet1!F27))</f>
        <v/>
      </c>
      <c r="W11" s="80" t="str">
        <f>IF(ISERROR(DATE($B$3,$Q$3,Sheet1!G27)),"",DATE($B$3,$Q$3,Sheet1!G27))</f>
        <v/>
      </c>
      <c r="X11" s="47"/>
      <c r="Y11" s="58"/>
      <c r="Z11" s="46"/>
      <c r="AA11" s="77">
        <f>dt!E65</f>
        <v>42163</v>
      </c>
      <c r="AB11" s="77">
        <f>dt!E67</f>
        <v>42168</v>
      </c>
      <c r="AC11" s="69" t="s">
        <v>34</v>
      </c>
      <c r="AD11" s="46"/>
      <c r="AE11" s="58"/>
      <c r="AF11" s="46"/>
      <c r="AG11" s="46"/>
      <c r="AH11" s="46"/>
      <c r="AI11" s="46"/>
      <c r="AJ11" s="46"/>
      <c r="AK11" s="46"/>
      <c r="AL11" s="46"/>
      <c r="AM11" s="58"/>
      <c r="AN11" s="46"/>
      <c r="AO11" s="46"/>
      <c r="AP11" s="46"/>
      <c r="AQ11" s="46"/>
      <c r="AR11" s="46"/>
      <c r="AS11" s="46"/>
      <c r="AT11" s="56"/>
      <c r="AU11" s="56"/>
      <c r="AV11" s="56"/>
      <c r="AW11" s="56"/>
      <c r="AX11" s="56"/>
      <c r="AY11" s="56"/>
      <c r="AZ11" s="56"/>
      <c r="BA11" s="56"/>
      <c r="BB11" s="56"/>
      <c r="BC11" s="56"/>
      <c r="BD11" s="56"/>
      <c r="BE11" s="56"/>
      <c r="BF11" s="56"/>
      <c r="BG11" s="56"/>
      <c r="BH11" s="56"/>
      <c r="BI11" s="56"/>
      <c r="BJ11" s="56"/>
      <c r="BK11" s="56"/>
    </row>
    <row r="12" spans="1:63" ht="9" customHeight="1" x14ac:dyDescent="0.2">
      <c r="A12" s="82" t="s">
        <v>35</v>
      </c>
      <c r="B12" s="43"/>
      <c r="C12" s="43"/>
      <c r="D12" s="43"/>
      <c r="E12" s="43"/>
      <c r="F12" s="43"/>
      <c r="G12" s="43"/>
      <c r="H12" s="43"/>
      <c r="I12" s="82" t="s">
        <v>36</v>
      </c>
      <c r="J12" s="43"/>
      <c r="K12" s="43"/>
      <c r="L12" s="43"/>
      <c r="M12" s="43"/>
      <c r="N12" s="43"/>
      <c r="O12" s="43"/>
      <c r="P12" s="43"/>
      <c r="Q12" s="82" t="s">
        <v>37</v>
      </c>
      <c r="R12" s="43"/>
      <c r="S12" s="43"/>
      <c r="T12" s="43"/>
      <c r="U12" s="43"/>
      <c r="V12" s="43"/>
      <c r="W12" s="43"/>
      <c r="X12" s="47"/>
      <c r="Y12" s="58"/>
      <c r="Z12" s="46"/>
      <c r="AA12" s="77">
        <f>dt!E75</f>
        <v>42016</v>
      </c>
      <c r="AB12" s="77">
        <f>dt!E77</f>
        <v>42019</v>
      </c>
      <c r="AC12" s="69" t="s">
        <v>29</v>
      </c>
      <c r="AD12" s="47"/>
      <c r="AE12" s="47"/>
      <c r="AF12" s="47"/>
      <c r="AG12" s="47"/>
      <c r="AH12" s="47"/>
      <c r="AI12" s="47"/>
      <c r="AJ12" s="47"/>
      <c r="AK12" s="47"/>
      <c r="AL12" s="47"/>
      <c r="AM12" s="47"/>
      <c r="AN12" s="47"/>
      <c r="AO12" s="47"/>
      <c r="AP12" s="47"/>
      <c r="AQ12" s="47"/>
      <c r="AR12" s="47"/>
      <c r="AS12" s="47"/>
      <c r="AT12" s="56"/>
      <c r="AU12" s="56"/>
      <c r="AV12" s="56"/>
      <c r="AW12" s="56"/>
      <c r="AX12" s="56"/>
      <c r="AY12" s="56"/>
      <c r="AZ12" s="56"/>
      <c r="BA12" s="56"/>
      <c r="BB12" s="56"/>
      <c r="BC12" s="56"/>
      <c r="BD12" s="56"/>
      <c r="BE12" s="56"/>
      <c r="BF12" s="56"/>
      <c r="BG12" s="56"/>
      <c r="BH12" s="56"/>
      <c r="BI12" s="56"/>
      <c r="BJ12" s="56"/>
      <c r="BK12" s="56"/>
    </row>
    <row r="13" spans="1:63" ht="15" customHeight="1" x14ac:dyDescent="0.2">
      <c r="A13" s="184" t="str">
        <f>"Oktober "&amp;LEFT(dt!E7,4)</f>
        <v>Oktober 2019</v>
      </c>
      <c r="B13" s="184"/>
      <c r="C13" s="184"/>
      <c r="D13" s="184"/>
      <c r="E13" s="184"/>
      <c r="F13" s="184"/>
      <c r="G13" s="184"/>
      <c r="H13" s="52"/>
      <c r="I13" s="184" t="str">
        <f>"Nopember "&amp;LEFT(dt!E7,4)</f>
        <v>Nopember 2019</v>
      </c>
      <c r="J13" s="184"/>
      <c r="K13" s="184"/>
      <c r="L13" s="184"/>
      <c r="M13" s="184"/>
      <c r="N13" s="184"/>
      <c r="O13" s="184"/>
      <c r="P13" s="52"/>
      <c r="Q13" s="184" t="str">
        <f>"Desember "&amp;LEFT(dt!E7,4)</f>
        <v>Desember 2019</v>
      </c>
      <c r="R13" s="184"/>
      <c r="S13" s="184"/>
      <c r="T13" s="184"/>
      <c r="U13" s="184"/>
      <c r="V13" s="184"/>
      <c r="W13" s="184"/>
      <c r="X13" s="47"/>
      <c r="Y13" s="58"/>
      <c r="Z13" s="47"/>
      <c r="AA13" s="78">
        <f>dt!E81</f>
        <v>41995</v>
      </c>
      <c r="AB13" s="78">
        <f>dt!E83</f>
        <v>42007</v>
      </c>
      <c r="AC13" s="69" t="s">
        <v>30</v>
      </c>
      <c r="AD13" s="47"/>
      <c r="AE13" s="47"/>
      <c r="AF13" s="47"/>
      <c r="AG13" s="47"/>
      <c r="AH13" s="47"/>
      <c r="AI13" s="47"/>
      <c r="AJ13" s="47"/>
      <c r="AK13" s="47"/>
      <c r="AL13" s="47"/>
      <c r="AM13" s="47"/>
      <c r="AN13" s="47"/>
      <c r="AO13" s="47"/>
      <c r="AP13" s="47"/>
      <c r="AQ13" s="47"/>
      <c r="AR13" s="47"/>
      <c r="AS13" s="47"/>
      <c r="AT13" s="56"/>
      <c r="AU13" s="56"/>
      <c r="AV13" s="56"/>
      <c r="AW13" s="56"/>
      <c r="AX13" s="56"/>
      <c r="AY13" s="56"/>
      <c r="AZ13" s="56"/>
      <c r="BA13" s="56"/>
      <c r="BB13" s="56"/>
      <c r="BC13" s="56"/>
      <c r="BD13" s="56"/>
      <c r="BE13" s="56"/>
      <c r="BF13" s="56"/>
      <c r="BG13" s="56"/>
      <c r="BH13" s="56"/>
      <c r="BI13" s="56"/>
      <c r="BJ13" s="56"/>
      <c r="BK13" s="56"/>
    </row>
    <row r="14" spans="1:63" ht="16.5" customHeight="1" x14ac:dyDescent="0.2">
      <c r="A14" s="107" t="s">
        <v>0</v>
      </c>
      <c r="B14" s="71" t="s">
        <v>1</v>
      </c>
      <c r="C14" s="71" t="s">
        <v>1</v>
      </c>
      <c r="D14" s="71" t="s">
        <v>2</v>
      </c>
      <c r="E14" s="71" t="s">
        <v>3</v>
      </c>
      <c r="F14" s="71" t="s">
        <v>4</v>
      </c>
      <c r="G14" s="71" t="s">
        <v>1</v>
      </c>
      <c r="H14" s="52"/>
      <c r="I14" s="107" t="s">
        <v>0</v>
      </c>
      <c r="J14" s="71" t="s">
        <v>1</v>
      </c>
      <c r="K14" s="71" t="s">
        <v>1</v>
      </c>
      <c r="L14" s="71" t="s">
        <v>2</v>
      </c>
      <c r="M14" s="71" t="s">
        <v>3</v>
      </c>
      <c r="N14" s="71" t="s">
        <v>4</v>
      </c>
      <c r="O14" s="71" t="s">
        <v>1</v>
      </c>
      <c r="P14" s="52"/>
      <c r="Q14" s="107" t="s">
        <v>0</v>
      </c>
      <c r="R14" s="71" t="s">
        <v>1</v>
      </c>
      <c r="S14" s="71" t="s">
        <v>1</v>
      </c>
      <c r="T14" s="71" t="s">
        <v>2</v>
      </c>
      <c r="U14" s="71" t="s">
        <v>3</v>
      </c>
      <c r="V14" s="71" t="s">
        <v>4</v>
      </c>
      <c r="W14" s="71" t="s">
        <v>1</v>
      </c>
      <c r="X14" s="47"/>
      <c r="Y14" s="58"/>
      <c r="Z14" s="47"/>
      <c r="AA14" s="78">
        <f>dt!E87</f>
        <v>42177</v>
      </c>
      <c r="AB14" s="78">
        <f>dt!E89</f>
        <v>42197</v>
      </c>
      <c r="AC14" s="69" t="s">
        <v>31</v>
      </c>
      <c r="AD14" s="47"/>
      <c r="AE14" s="47"/>
      <c r="AF14" s="47"/>
      <c r="AG14" s="47"/>
      <c r="AH14" s="47"/>
      <c r="AI14" s="47"/>
      <c r="AJ14" s="47"/>
      <c r="AK14" s="47"/>
      <c r="AL14" s="47"/>
      <c r="AM14" s="47"/>
      <c r="AN14" s="47"/>
      <c r="AO14" s="47"/>
      <c r="AP14" s="47"/>
      <c r="AQ14" s="47"/>
      <c r="AR14" s="47"/>
      <c r="AS14" s="47"/>
      <c r="AT14" s="56"/>
      <c r="AU14" s="56"/>
      <c r="AV14" s="56"/>
      <c r="AW14" s="56"/>
      <c r="AX14" s="56"/>
      <c r="AY14" s="56"/>
      <c r="AZ14" s="56"/>
      <c r="BA14" s="56"/>
      <c r="BB14" s="56"/>
      <c r="BC14" s="56"/>
      <c r="BD14" s="56"/>
      <c r="BE14" s="56"/>
      <c r="BF14" s="56"/>
      <c r="BG14" s="56"/>
      <c r="BH14" s="56"/>
      <c r="BI14" s="56"/>
      <c r="BJ14" s="56"/>
      <c r="BK14" s="56"/>
    </row>
    <row r="15" spans="1:63" ht="16.5" customHeight="1" x14ac:dyDescent="0.2">
      <c r="A15" s="80" t="str">
        <f>IF(ISERROR(DATE($B$3,$A$12,Sheet1!A30)),"",DATE($B$3,$A$12,Sheet1!A30))</f>
        <v/>
      </c>
      <c r="B15" s="80" t="str">
        <f>IF(ISERROR(DATE($B$3,$A$12,Sheet1!B30)),"",DATE($B$3,$A$12,Sheet1!B30))</f>
        <v/>
      </c>
      <c r="C15" s="80">
        <f>IF(ISERROR(DATE($B$3,$A$12,Sheet1!C30)),"",DATE($B$3,$A$12,Sheet1!C30))</f>
        <v>43739</v>
      </c>
      <c r="D15" s="80">
        <f>IF(ISERROR(DATE($B$3,$A$12,Sheet1!D30)),"",DATE($B$3,$A$12,Sheet1!D30))</f>
        <v>43740</v>
      </c>
      <c r="E15" s="80">
        <f>IF(ISERROR(DATE($B$3,$A$12,Sheet1!E30)),"",DATE($B$3,$A$12,Sheet1!E30))</f>
        <v>43741</v>
      </c>
      <c r="F15" s="80">
        <f>IF(ISERROR(DATE($B$3,$A$12,Sheet1!F30)),"",DATE($B$3,$A$12,Sheet1!F30))</f>
        <v>43742</v>
      </c>
      <c r="G15" s="80">
        <f>IF(ISERROR(DATE($B$3,$A$12,Sheet1!G30)),"",DATE($B$3,$A$12,Sheet1!G30))</f>
        <v>43743</v>
      </c>
      <c r="H15" s="43"/>
      <c r="I15" s="80" t="str">
        <f>IF(ISERROR(DATE($B$3,$I$12,Sheet1!A38)),"",DATE($B$3,$I$12,Sheet1!A38))</f>
        <v/>
      </c>
      <c r="J15" s="80" t="str">
        <f>IF(ISERROR(DATE($B$3,$I$12,Sheet1!B38)),"",DATE($B$3,$I$12,Sheet1!B38))</f>
        <v/>
      </c>
      <c r="K15" s="80" t="str">
        <f>IF(ISERROR(DATE($B$3,$I$12,Sheet1!C38)),"",DATE($B$3,$I$12,Sheet1!C38))</f>
        <v/>
      </c>
      <c r="L15" s="80" t="str">
        <f>IF(ISERROR(DATE($B$3,$I$12,Sheet1!D38)),"",DATE($B$3,$I$12,Sheet1!D38))</f>
        <v/>
      </c>
      <c r="M15" s="80" t="str">
        <f>IF(ISERROR(DATE($B$3,$I$12,Sheet1!E38)),"",DATE($B$3,$I$12,Sheet1!E38))</f>
        <v/>
      </c>
      <c r="N15" s="80">
        <f>IF(ISERROR(DATE($B$3,$I$12,Sheet1!F38)),"",DATE($B$3,$I$12,Sheet1!F38))</f>
        <v>43770</v>
      </c>
      <c r="O15" s="80">
        <f>IF(ISERROR(DATE($B$3,$I$12,Sheet1!G38)),"",DATE($B$3,$I$12,Sheet1!G38))</f>
        <v>43771</v>
      </c>
      <c r="P15" s="43"/>
      <c r="Q15" s="80">
        <f>IF(ISERROR(DATE($B$3,$Q$12,Sheet1!A46)),"",DATE($B$3,$Q$12,Sheet1!A46))</f>
        <v>43800</v>
      </c>
      <c r="R15" s="80">
        <f>IF(ISERROR(DATE($B$3,$Q$12,Sheet1!B46)),"",DATE($B$3,$Q$12,Sheet1!B46))</f>
        <v>43801</v>
      </c>
      <c r="S15" s="80">
        <f>IF(ISERROR(DATE($B$3,$Q$12,Sheet1!C46)),"",DATE($B$3,$Q$12,Sheet1!C46))</f>
        <v>43802</v>
      </c>
      <c r="T15" s="80">
        <f>IF(ISERROR(DATE($B$3,$Q$12,Sheet1!D46)),"",DATE($B$3,$Q$12,Sheet1!D46))</f>
        <v>43803</v>
      </c>
      <c r="U15" s="80">
        <f>IF(ISERROR(DATE($B$3,$Q$12,Sheet1!E46)),"",DATE($B$3,$Q$12,Sheet1!E46))</f>
        <v>43804</v>
      </c>
      <c r="V15" s="80">
        <f>IF(ISERROR(DATE($B$3,$Q$12,Sheet1!F46)),"",DATE($B$3,$Q$12,Sheet1!F46))</f>
        <v>43805</v>
      </c>
      <c r="W15" s="80">
        <f>IF(ISERROR(DATE($B$3,$Q$12,Sheet1!G46)),"",DATE($B$3,$Q$12,Sheet1!G46))</f>
        <v>43806</v>
      </c>
      <c r="X15" s="47"/>
      <c r="Y15" s="58"/>
      <c r="Z15" s="47"/>
      <c r="AA15" s="78">
        <f>dt!E93</f>
        <v>0</v>
      </c>
      <c r="AB15" s="78">
        <f>dt!E95</f>
        <v>0</v>
      </c>
      <c r="AC15" s="69" t="s">
        <v>32</v>
      </c>
      <c r="AD15" s="47"/>
      <c r="AE15" s="47"/>
      <c r="AF15" s="47"/>
      <c r="AG15" s="47"/>
      <c r="AH15" s="47"/>
      <c r="AI15" s="47"/>
      <c r="AJ15" s="47"/>
      <c r="AK15" s="47"/>
      <c r="AL15" s="47"/>
      <c r="AM15" s="47"/>
      <c r="AN15" s="47"/>
      <c r="AO15" s="47"/>
      <c r="AP15" s="47"/>
      <c r="AQ15" s="47"/>
      <c r="AR15" s="47"/>
      <c r="AS15" s="47"/>
      <c r="AT15" s="56"/>
      <c r="AU15" s="56"/>
      <c r="AV15" s="56"/>
      <c r="AW15" s="56"/>
      <c r="AX15" s="56"/>
      <c r="AY15" s="56"/>
      <c r="AZ15" s="56"/>
      <c r="BA15" s="56"/>
      <c r="BB15" s="56"/>
      <c r="BC15" s="56"/>
      <c r="BD15" s="56"/>
      <c r="BE15" s="56"/>
      <c r="BF15" s="56"/>
      <c r="BG15" s="56"/>
      <c r="BH15" s="56"/>
      <c r="BI15" s="56"/>
      <c r="BJ15" s="56"/>
      <c r="BK15" s="56"/>
    </row>
    <row r="16" spans="1:63" ht="16.5" customHeight="1" x14ac:dyDescent="0.2">
      <c r="A16" s="80">
        <f>IF(ISERROR(DATE($B$3,$A$12,Sheet1!A31)),"",DATE($B$3,$A$12,Sheet1!A31))</f>
        <v>43744</v>
      </c>
      <c r="B16" s="80">
        <f>IF(ISERROR(DATE($B$3,$A$12,Sheet1!B31)),"",DATE($B$3,$A$12,Sheet1!B31))</f>
        <v>43745</v>
      </c>
      <c r="C16" s="80">
        <f>IF(ISERROR(DATE($B$3,$A$12,Sheet1!C31)),"",DATE($B$3,$A$12,Sheet1!C31))</f>
        <v>43746</v>
      </c>
      <c r="D16" s="80">
        <f>IF(ISERROR(DATE($B$3,$A$12,Sheet1!D31)),"",DATE($B$3,$A$12,Sheet1!D31))</f>
        <v>43747</v>
      </c>
      <c r="E16" s="80">
        <f>IF(ISERROR(DATE($B$3,$A$12,Sheet1!E31)),"",DATE($B$3,$A$12,Sheet1!E31))</f>
        <v>43748</v>
      </c>
      <c r="F16" s="80">
        <f>IF(ISERROR(DATE($B$3,$A$12,Sheet1!F31)),"",DATE($B$3,$A$12,Sheet1!F31))</f>
        <v>43749</v>
      </c>
      <c r="G16" s="80">
        <f>IF(ISERROR(DATE($B$3,$A$12,Sheet1!G31)),"",DATE($B$3,$A$12,Sheet1!G31))</f>
        <v>43750</v>
      </c>
      <c r="H16" s="43"/>
      <c r="I16" s="80">
        <f>IF(ISERROR(DATE($B$3,$I$12,Sheet1!A39)),"",DATE($B$3,$I$12,Sheet1!A39))</f>
        <v>43772</v>
      </c>
      <c r="J16" s="80">
        <f>IF(ISERROR(DATE($B$3,$I$12,Sheet1!B39)),"",DATE($B$3,$I$12,Sheet1!B39))</f>
        <v>43773</v>
      </c>
      <c r="K16" s="80">
        <f>IF(ISERROR(DATE($B$3,$I$12,Sheet1!C39)),"",DATE($B$3,$I$12,Sheet1!C39))</f>
        <v>43774</v>
      </c>
      <c r="L16" s="80">
        <f>IF(ISERROR(DATE($B$3,$I$12,Sheet1!D39)),"",DATE($B$3,$I$12,Sheet1!D39))</f>
        <v>43775</v>
      </c>
      <c r="M16" s="80">
        <f>IF(ISERROR(DATE($B$3,$I$12,Sheet1!E39)),"",DATE($B$3,$I$12,Sheet1!E39))</f>
        <v>43776</v>
      </c>
      <c r="N16" s="80">
        <f>IF(ISERROR(DATE($B$3,$I$12,Sheet1!F39)),"",DATE($B$3,$I$12,Sheet1!F39))</f>
        <v>43777</v>
      </c>
      <c r="O16" s="80">
        <f>IF(ISERROR(DATE($B$3,$I$12,Sheet1!G39)),"",DATE($B$3,$I$12,Sheet1!G39))</f>
        <v>43778</v>
      </c>
      <c r="P16" s="43"/>
      <c r="Q16" s="80">
        <f>IF(ISERROR(DATE($B$3,$Q$12,Sheet1!A47)),"",DATE($B$3,$Q$12,Sheet1!A47))</f>
        <v>43807</v>
      </c>
      <c r="R16" s="80">
        <f>IF(ISERROR(DATE($B$3,$Q$12,Sheet1!B47)),"",DATE($B$3,$Q$12,Sheet1!B47))</f>
        <v>43808</v>
      </c>
      <c r="S16" s="80">
        <f>IF(ISERROR(DATE($B$3,$Q$12,Sheet1!C47)),"",DATE($B$3,$Q$12,Sheet1!C47))</f>
        <v>43809</v>
      </c>
      <c r="T16" s="80">
        <f>IF(ISERROR(DATE($B$3,$Q$12,Sheet1!D47)),"",DATE($B$3,$Q$12,Sheet1!D47))</f>
        <v>43810</v>
      </c>
      <c r="U16" s="80">
        <f>IF(ISERROR(DATE($B$3,$Q$12,Sheet1!E47)),"",DATE($B$3,$Q$12,Sheet1!E47))</f>
        <v>43811</v>
      </c>
      <c r="V16" s="80">
        <f>IF(ISERROR(DATE($B$3,$Q$12,Sheet1!F47)),"",DATE($B$3,$Q$12,Sheet1!F47))</f>
        <v>43812</v>
      </c>
      <c r="W16" s="80">
        <f>IF(ISERROR(DATE($B$3,$Q$12,Sheet1!G47)),"",DATE($B$3,$Q$12,Sheet1!G47))</f>
        <v>43813</v>
      </c>
      <c r="X16" s="47"/>
      <c r="Y16" s="58"/>
      <c r="Z16" s="47"/>
      <c r="AA16" s="78">
        <f>dt!E99</f>
        <v>41841</v>
      </c>
      <c r="AB16" s="78">
        <f>dt!E101</f>
        <v>41856</v>
      </c>
      <c r="AC16" s="69" t="s">
        <v>33</v>
      </c>
      <c r="AD16" s="47"/>
      <c r="AE16" s="47"/>
      <c r="AF16" s="47"/>
      <c r="AG16" s="47"/>
      <c r="AH16" s="47"/>
      <c r="AI16" s="47"/>
      <c r="AJ16" s="47"/>
      <c r="AK16" s="47"/>
      <c r="AL16" s="47"/>
      <c r="AM16" s="47"/>
      <c r="AN16" s="47"/>
      <c r="AO16" s="47"/>
      <c r="AP16" s="47"/>
      <c r="AQ16" s="47"/>
      <c r="AR16" s="47"/>
      <c r="AS16" s="47"/>
      <c r="AT16" s="56"/>
      <c r="AU16" s="56"/>
      <c r="AV16" s="56"/>
      <c r="AW16" s="56"/>
      <c r="AX16" s="56"/>
      <c r="AY16" s="56"/>
      <c r="AZ16" s="56"/>
      <c r="BA16" s="56"/>
      <c r="BB16" s="56"/>
      <c r="BC16" s="56"/>
      <c r="BD16" s="56"/>
      <c r="BE16" s="56"/>
      <c r="BF16" s="56"/>
      <c r="BG16" s="56"/>
      <c r="BH16" s="56"/>
      <c r="BI16" s="56"/>
      <c r="BJ16" s="56"/>
      <c r="BK16" s="56"/>
    </row>
    <row r="17" spans="1:63" ht="16.5" customHeight="1" x14ac:dyDescent="0.2">
      <c r="A17" s="80">
        <f>IF(ISERROR(DATE($B$3,$A$12,Sheet1!A32)),"",DATE($B$3,$A$12,Sheet1!A32))</f>
        <v>43751</v>
      </c>
      <c r="B17" s="80">
        <f>IF(ISERROR(DATE($B$3,$A$12,Sheet1!B32)),"",DATE($B$3,$A$12,Sheet1!B32))</f>
        <v>43752</v>
      </c>
      <c r="C17" s="80">
        <f>IF(ISERROR(DATE($B$3,$A$12,Sheet1!C32)),"",DATE($B$3,$A$12,Sheet1!C32))</f>
        <v>43753</v>
      </c>
      <c r="D17" s="80">
        <f>IF(ISERROR(DATE($B$3,$A$12,Sheet1!D32)),"",DATE($B$3,$A$12,Sheet1!D32))</f>
        <v>43754</v>
      </c>
      <c r="E17" s="80">
        <f>IF(ISERROR(DATE($B$3,$A$12,Sheet1!E32)),"",DATE($B$3,$A$12,Sheet1!E32))</f>
        <v>43755</v>
      </c>
      <c r="F17" s="80">
        <f>IF(ISERROR(DATE($B$3,$A$12,Sheet1!F32)),"",DATE($B$3,$A$12,Sheet1!F32))</f>
        <v>43756</v>
      </c>
      <c r="G17" s="80">
        <f>IF(ISERROR(DATE($B$3,$A$12,Sheet1!G32)),"",DATE($B$3,$A$12,Sheet1!G32))</f>
        <v>43757</v>
      </c>
      <c r="H17" s="43"/>
      <c r="I17" s="80">
        <f>IF(ISERROR(DATE($B$3,$I$12,Sheet1!A40)),"",DATE($B$3,$I$12,Sheet1!A40))</f>
        <v>43779</v>
      </c>
      <c r="J17" s="80">
        <f>IF(ISERROR(DATE($B$3,$I$12,Sheet1!B40)),"",DATE($B$3,$I$12,Sheet1!B40))</f>
        <v>43780</v>
      </c>
      <c r="K17" s="80">
        <f>IF(ISERROR(DATE($B$3,$I$12,Sheet1!C40)),"",DATE($B$3,$I$12,Sheet1!C40))</f>
        <v>43781</v>
      </c>
      <c r="L17" s="80">
        <f>IF(ISERROR(DATE($B$3,$I$12,Sheet1!D40)),"",DATE($B$3,$I$12,Sheet1!D40))</f>
        <v>43782</v>
      </c>
      <c r="M17" s="80">
        <f>IF(ISERROR(DATE($B$3,$I$12,Sheet1!E40)),"",DATE($B$3,$I$12,Sheet1!E40))</f>
        <v>43783</v>
      </c>
      <c r="N17" s="80">
        <f>IF(ISERROR(DATE($B$3,$I$12,Sheet1!F40)),"",DATE($B$3,$I$12,Sheet1!F40))</f>
        <v>43784</v>
      </c>
      <c r="O17" s="80">
        <f>IF(ISERROR(DATE($B$3,$I$12,Sheet1!G40)),"",DATE($B$3,$I$12,Sheet1!G40))</f>
        <v>43785</v>
      </c>
      <c r="P17" s="43"/>
      <c r="Q17" s="80">
        <f>IF(ISERROR(DATE($B$3,$Q$12,Sheet1!A48)),"",DATE($B$3,$Q$12,Sheet1!A48))</f>
        <v>43814</v>
      </c>
      <c r="R17" s="80">
        <f>IF(ISERROR(DATE($B$3,$Q$12,Sheet1!B48)),"",DATE($B$3,$Q$12,Sheet1!B48))</f>
        <v>43815</v>
      </c>
      <c r="S17" s="80">
        <f>IF(ISERROR(DATE($B$3,$Q$12,Sheet1!C48)),"",DATE($B$3,$Q$12,Sheet1!C48))</f>
        <v>43816</v>
      </c>
      <c r="T17" s="80">
        <f>IF(ISERROR(DATE($B$3,$Q$12,Sheet1!D48)),"",DATE($B$3,$Q$12,Sheet1!D48))</f>
        <v>43817</v>
      </c>
      <c r="U17" s="80">
        <f>IF(ISERROR(DATE($B$3,$Q$12,Sheet1!E48)),"",DATE($B$3,$Q$12,Sheet1!E48))</f>
        <v>43818</v>
      </c>
      <c r="V17" s="80">
        <f>IF(ISERROR(DATE($B$3,$Q$12,Sheet1!F48)),"",DATE($B$3,$Q$12,Sheet1!F48))</f>
        <v>43819</v>
      </c>
      <c r="W17" s="80">
        <f>IF(ISERROR(DATE($B$3,$Q$12,Sheet1!G48)),"",DATE($B$3,$Q$12,Sheet1!G48))</f>
        <v>43820</v>
      </c>
      <c r="X17" s="47"/>
      <c r="Y17" s="58"/>
      <c r="Z17" s="47"/>
      <c r="AA17" s="78"/>
      <c r="AB17" s="78">
        <f>dt!E105</f>
        <v>43694</v>
      </c>
      <c r="AC17" s="69" t="s">
        <v>6</v>
      </c>
      <c r="AD17" s="47"/>
      <c r="AE17" s="47"/>
      <c r="AF17" s="47"/>
      <c r="AG17" s="47"/>
      <c r="AH17" s="47"/>
      <c r="AI17" s="47"/>
      <c r="AJ17" s="47"/>
      <c r="AK17" s="47"/>
      <c r="AL17" s="47"/>
      <c r="AM17" s="47"/>
      <c r="AN17" s="47"/>
      <c r="AO17" s="47"/>
      <c r="AP17" s="47"/>
      <c r="AQ17" s="47"/>
      <c r="AR17" s="47"/>
      <c r="AS17" s="47"/>
      <c r="AT17" s="56"/>
      <c r="AU17" s="56"/>
      <c r="AV17" s="56"/>
      <c r="AW17" s="56"/>
      <c r="AX17" s="56"/>
      <c r="AY17" s="56"/>
      <c r="AZ17" s="56"/>
      <c r="BA17" s="56"/>
      <c r="BB17" s="56"/>
      <c r="BC17" s="56"/>
      <c r="BD17" s="56"/>
      <c r="BE17" s="56"/>
      <c r="BF17" s="56"/>
      <c r="BG17" s="56"/>
      <c r="BH17" s="56"/>
      <c r="BI17" s="56"/>
      <c r="BJ17" s="56"/>
      <c r="BK17" s="56"/>
    </row>
    <row r="18" spans="1:63" ht="16.5" customHeight="1" x14ac:dyDescent="0.2">
      <c r="A18" s="80">
        <f>IF(ISERROR(DATE($B$3,$A$12,Sheet1!A33)),"",DATE($B$3,$A$12,Sheet1!A33))</f>
        <v>43758</v>
      </c>
      <c r="B18" s="80">
        <f>IF(ISERROR(DATE($B$3,$A$12,Sheet1!B33)),"",DATE($B$3,$A$12,Sheet1!B33))</f>
        <v>43759</v>
      </c>
      <c r="C18" s="80">
        <f>IF(ISERROR(DATE($B$3,$A$12,Sheet1!C33)),"",DATE($B$3,$A$12,Sheet1!C33))</f>
        <v>43760</v>
      </c>
      <c r="D18" s="80">
        <f>IF(ISERROR(DATE($B$3,$A$12,Sheet1!D33)),"",DATE($B$3,$A$12,Sheet1!D33))</f>
        <v>43761</v>
      </c>
      <c r="E18" s="80">
        <f>IF(ISERROR(DATE($B$3,$A$12,Sheet1!E33)),"",DATE($B$3,$A$12,Sheet1!E33))</f>
        <v>43762</v>
      </c>
      <c r="F18" s="80">
        <f>IF(ISERROR(DATE($B$3,$A$12,Sheet1!F33)),"",DATE($B$3,$A$12,Sheet1!F33))</f>
        <v>43763</v>
      </c>
      <c r="G18" s="80">
        <f>IF(ISERROR(DATE($B$3,$A$12,Sheet1!G33)),"",DATE($B$3,$A$12,Sheet1!G33))</f>
        <v>43764</v>
      </c>
      <c r="H18" s="43"/>
      <c r="I18" s="80">
        <f>IF(ISERROR(DATE($B$3,$I$12,Sheet1!A41)),"",DATE($B$3,$I$12,Sheet1!A41))</f>
        <v>43786</v>
      </c>
      <c r="J18" s="80">
        <f>IF(ISERROR(DATE($B$3,$I$12,Sheet1!B41)),"",DATE($B$3,$I$12,Sheet1!B41))</f>
        <v>43787</v>
      </c>
      <c r="K18" s="80">
        <f>IF(ISERROR(DATE($B$3,$I$12,Sheet1!C41)),"",DATE($B$3,$I$12,Sheet1!C41))</f>
        <v>43788</v>
      </c>
      <c r="L18" s="80">
        <f>IF(ISERROR(DATE($B$3,$I$12,Sheet1!D41)),"",DATE($B$3,$I$12,Sheet1!D41))</f>
        <v>43789</v>
      </c>
      <c r="M18" s="80">
        <f>IF(ISERROR(DATE($B$3,$I$12,Sheet1!E41)),"",DATE($B$3,$I$12,Sheet1!E41))</f>
        <v>43790</v>
      </c>
      <c r="N18" s="80">
        <f>IF(ISERROR(DATE($B$3,$I$12,Sheet1!F41)),"",DATE($B$3,$I$12,Sheet1!F41))</f>
        <v>43791</v>
      </c>
      <c r="O18" s="80">
        <f>IF(ISERROR(DATE($B$3,$I$12,Sheet1!G41)),"",DATE($B$3,$I$12,Sheet1!G41))</f>
        <v>43792</v>
      </c>
      <c r="P18" s="43"/>
      <c r="Q18" s="80">
        <f>IF(ISERROR(DATE($B$3,$Q$12,Sheet1!A49)),"",DATE($B$3,$Q$12,Sheet1!A49))</f>
        <v>43821</v>
      </c>
      <c r="R18" s="80">
        <f>IF(ISERROR(DATE($B$3,$Q$12,Sheet1!B49)),"",DATE($B$3,$Q$12,Sheet1!B49))</f>
        <v>43822</v>
      </c>
      <c r="S18" s="80">
        <f>IF(ISERROR(DATE($B$3,$Q$12,Sheet1!C49)),"",DATE($B$3,$Q$12,Sheet1!C49))</f>
        <v>43823</v>
      </c>
      <c r="T18" s="80">
        <f>IF(ISERROR(DATE($B$3,$Q$12,Sheet1!D49)),"",DATE($B$3,$Q$12,Sheet1!D49))</f>
        <v>43824</v>
      </c>
      <c r="U18" s="80">
        <f>IF(ISERROR(DATE($B$3,$Q$12,Sheet1!E49)),"",DATE($B$3,$Q$12,Sheet1!E49))</f>
        <v>43825</v>
      </c>
      <c r="V18" s="80">
        <f>IF(ISERROR(DATE($B$3,$Q$12,Sheet1!F49)),"",DATE($B$3,$Q$12,Sheet1!F49))</f>
        <v>43826</v>
      </c>
      <c r="W18" s="80">
        <f>IF(ISERROR(DATE($B$3,$Q$12,Sheet1!G49)),"",DATE($B$3,$Q$12,Sheet1!G49))</f>
        <v>43827</v>
      </c>
      <c r="X18" s="47"/>
      <c r="Y18" s="58"/>
      <c r="Z18" s="47"/>
      <c r="AA18" s="78"/>
      <c r="AB18" s="78">
        <f>dt!E107</f>
        <v>43824</v>
      </c>
      <c r="AC18" s="47"/>
      <c r="AD18" s="47"/>
      <c r="AE18" s="47"/>
      <c r="AF18" s="47"/>
      <c r="AG18" s="47"/>
      <c r="AH18" s="47"/>
      <c r="AI18" s="47"/>
      <c r="AJ18" s="47"/>
      <c r="AK18" s="47"/>
      <c r="AL18" s="47"/>
      <c r="AM18" s="47"/>
      <c r="AN18" s="47"/>
      <c r="AO18" s="47"/>
      <c r="AP18" s="47"/>
      <c r="AQ18" s="47"/>
      <c r="AR18" s="47"/>
      <c r="AS18" s="47"/>
      <c r="AT18" s="56"/>
      <c r="AU18" s="56"/>
      <c r="AV18" s="56"/>
      <c r="AW18" s="56"/>
      <c r="AX18" s="56"/>
      <c r="AY18" s="56"/>
      <c r="AZ18" s="56"/>
      <c r="BA18" s="56"/>
      <c r="BB18" s="56"/>
      <c r="BC18" s="56"/>
      <c r="BD18" s="56"/>
      <c r="BE18" s="56"/>
      <c r="BF18" s="56"/>
      <c r="BG18" s="56"/>
      <c r="BH18" s="56"/>
      <c r="BI18" s="56"/>
      <c r="BJ18" s="56"/>
      <c r="BK18" s="56"/>
    </row>
    <row r="19" spans="1:63" ht="16.5" customHeight="1" x14ac:dyDescent="0.2">
      <c r="A19" s="80">
        <f>IF(ISERROR(DATE($B$3,$A$12,Sheet1!A34)),"",DATE($B$3,$A$12,Sheet1!A34))</f>
        <v>43765</v>
      </c>
      <c r="B19" s="80">
        <f>IF(ISERROR(DATE($B$3,$A$12,Sheet1!B34)),"",DATE($B$3,$A$12,Sheet1!B34))</f>
        <v>43766</v>
      </c>
      <c r="C19" s="80">
        <f>IF(ISERROR(DATE($B$3,$A$12,Sheet1!C34)),"",DATE($B$3,$A$12,Sheet1!C34))</f>
        <v>43767</v>
      </c>
      <c r="D19" s="80">
        <f>IF(ISERROR(DATE($B$3,$A$12,Sheet1!D34)),"",DATE($B$3,$A$12,Sheet1!D34))</f>
        <v>43768</v>
      </c>
      <c r="E19" s="80">
        <f>IF(ISERROR(DATE($B$3,$A$12,Sheet1!E34)),"",DATE($B$3,$A$12,Sheet1!E34))</f>
        <v>43769</v>
      </c>
      <c r="F19" s="80" t="str">
        <f>IF(ISERROR(DATE($B$3,$A$12,Sheet1!F34)),"",DATE($B$3,$A$12,Sheet1!F34))</f>
        <v/>
      </c>
      <c r="G19" s="80" t="str">
        <f>IF(ISERROR(DATE($B$3,$A$12,Sheet1!G34)),"",DATE($B$3,$A$12,Sheet1!G34))</f>
        <v/>
      </c>
      <c r="H19" s="43"/>
      <c r="I19" s="80">
        <f>IF(ISERROR(DATE($B$3,$I$12,Sheet1!A42)),"",DATE($B$3,$I$12,Sheet1!A42))</f>
        <v>43793</v>
      </c>
      <c r="J19" s="80">
        <f>IF(ISERROR(DATE($B$3,$I$12,Sheet1!B42)),"",DATE($B$3,$I$12,Sheet1!B42))</f>
        <v>43794</v>
      </c>
      <c r="K19" s="80">
        <f>IF(ISERROR(DATE($B$3,$I$12,Sheet1!C42)),"",DATE($B$3,$I$12,Sheet1!C42))</f>
        <v>43795</v>
      </c>
      <c r="L19" s="80">
        <f>IF(ISERROR(DATE($B$3,$I$12,Sheet1!D42)),"",DATE($B$3,$I$12,Sheet1!D42))</f>
        <v>43796</v>
      </c>
      <c r="M19" s="80">
        <f>IF(ISERROR(DATE($B$3,$I$12,Sheet1!E42)),"",DATE($B$3,$I$12,Sheet1!E42))</f>
        <v>43797</v>
      </c>
      <c r="N19" s="80">
        <f>IF(ISERROR(DATE($B$3,$I$12,Sheet1!F42)),"",DATE($B$3,$I$12,Sheet1!F42))</f>
        <v>43798</v>
      </c>
      <c r="O19" s="80">
        <f>IF(ISERROR(DATE($B$3,$I$12,Sheet1!G42)),"",DATE($B$3,$I$12,Sheet1!G42))</f>
        <v>43799</v>
      </c>
      <c r="P19" s="43"/>
      <c r="Q19" s="80">
        <f>IF(ISERROR(DATE($B$3,$Q$12,Sheet1!A50)),"",DATE($B$3,$Q$12,Sheet1!A50))</f>
        <v>43828</v>
      </c>
      <c r="R19" s="80">
        <f>IF(ISERROR(DATE($B$3,$Q$12,Sheet1!B50)),"",DATE($B$3,$Q$12,Sheet1!B50))</f>
        <v>43829</v>
      </c>
      <c r="S19" s="80">
        <f>IF(ISERROR(DATE($B$3,$Q$12,Sheet1!C50)),"",DATE($B$3,$Q$12,Sheet1!C50))</f>
        <v>43830</v>
      </c>
      <c r="T19" s="80" t="str">
        <f>IF(ISERROR(DATE($B$3,$Q$12,Sheet1!D50)),"",DATE($B$3,$Q$12,Sheet1!D50))</f>
        <v/>
      </c>
      <c r="U19" s="80" t="str">
        <f>IF(ISERROR(DATE($B$3,$Q$12,Sheet1!E50)),"",DATE($B$3,$Q$12,Sheet1!E50))</f>
        <v/>
      </c>
      <c r="V19" s="80" t="str">
        <f>IF(ISERROR(DATE($B$3,$Q$12,Sheet1!F50)),"",DATE($B$3,$Q$12,Sheet1!F50))</f>
        <v/>
      </c>
      <c r="W19" s="80" t="str">
        <f>IF(ISERROR(DATE($B$3,$Q$12,Sheet1!G50)),"",DATE($B$3,$Q$12,Sheet1!G50))</f>
        <v/>
      </c>
      <c r="X19" s="47"/>
      <c r="Y19" s="58"/>
      <c r="Z19" s="47"/>
      <c r="AA19" s="78"/>
      <c r="AB19" s="78">
        <f>dt!E109</f>
        <v>43831</v>
      </c>
      <c r="AC19" s="47"/>
      <c r="AD19" s="47"/>
      <c r="AE19" s="47"/>
      <c r="AF19" s="47"/>
      <c r="AG19" s="47"/>
      <c r="AH19" s="47"/>
      <c r="AI19" s="47"/>
      <c r="AJ19" s="47"/>
      <c r="AK19" s="47"/>
      <c r="AL19" s="47"/>
      <c r="AM19" s="47"/>
      <c r="AN19" s="47"/>
      <c r="AO19" s="47"/>
      <c r="AP19" s="47"/>
      <c r="AQ19" s="47"/>
      <c r="AR19" s="47"/>
      <c r="AS19" s="47"/>
      <c r="AT19" s="56"/>
      <c r="AU19" s="56"/>
      <c r="AV19" s="56"/>
      <c r="AW19" s="56"/>
      <c r="AX19" s="56"/>
      <c r="AY19" s="56"/>
      <c r="AZ19" s="56"/>
      <c r="BA19" s="56"/>
      <c r="BB19" s="56"/>
      <c r="BC19" s="56"/>
      <c r="BD19" s="56"/>
      <c r="BE19" s="56"/>
      <c r="BF19" s="56"/>
      <c r="BG19" s="56"/>
      <c r="BH19" s="56"/>
      <c r="BI19" s="56"/>
      <c r="BJ19" s="56"/>
      <c r="BK19" s="56"/>
    </row>
    <row r="20" spans="1:63" ht="16.5" customHeight="1" x14ac:dyDescent="0.2">
      <c r="A20" s="80" t="str">
        <f>IF(ISERROR(DATE($B$3,$A$12,Sheet1!A35)),"",DATE($B$3,$A$12,Sheet1!A35))</f>
        <v/>
      </c>
      <c r="B20" s="80" t="str">
        <f>IF(ISERROR(DATE($B$3,$A$12,Sheet1!B35)),"",DATE($B$3,$A$12,Sheet1!B35))</f>
        <v/>
      </c>
      <c r="C20" s="80" t="str">
        <f>IF(ISERROR(DATE($B$3,$A$12,Sheet1!C35)),"",DATE($B$3,$A$12,Sheet1!C35))</f>
        <v/>
      </c>
      <c r="D20" s="80" t="str">
        <f>IF(ISERROR(DATE($B$3,$A$12,Sheet1!D35)),"",DATE($B$3,$A$12,Sheet1!D35))</f>
        <v/>
      </c>
      <c r="E20" s="80" t="str">
        <f>IF(ISERROR(DATE($B$3,$A$12,Sheet1!E35)),"",DATE($B$3,$A$12,Sheet1!E35))</f>
        <v/>
      </c>
      <c r="F20" s="80" t="str">
        <f>IF(ISERROR(DATE($B$3,$A$12,Sheet1!F35)),"",DATE($B$3,$A$12,Sheet1!F35))</f>
        <v/>
      </c>
      <c r="G20" s="80" t="str">
        <f>IF(ISERROR(DATE($B$3,$A$12,Sheet1!G35)),"",DATE($B$3,$A$12,Sheet1!G35))</f>
        <v/>
      </c>
      <c r="H20" s="43"/>
      <c r="I20" s="80" t="str">
        <f>IF(ISERROR(DATE($B$3,$I$12,Sheet1!A43)),"",DATE($B$3,$I$12,Sheet1!A43))</f>
        <v/>
      </c>
      <c r="J20" s="80" t="str">
        <f>IF(ISERROR(DATE($B$3,$I$12,Sheet1!B43)),"",DATE($B$3,$I$12,Sheet1!B43))</f>
        <v/>
      </c>
      <c r="K20" s="80" t="str">
        <f>IF(ISERROR(DATE($B$3,$I$12,Sheet1!C43)),"",DATE($B$3,$I$12,Sheet1!C43))</f>
        <v/>
      </c>
      <c r="L20" s="80" t="str">
        <f>IF(ISERROR(DATE($B$3,$I$12,Sheet1!D43)),"",DATE($B$3,$I$12,Sheet1!D43))</f>
        <v/>
      </c>
      <c r="M20" s="80" t="str">
        <f>IF(ISERROR(DATE($B$3,$I$12,Sheet1!E43)),"",DATE($B$3,$I$12,Sheet1!E43))</f>
        <v/>
      </c>
      <c r="N20" s="80" t="str">
        <f>IF(ISERROR(DATE($B$3,$I$12,Sheet1!F43)),"",DATE($B$3,$I$12,Sheet1!F43))</f>
        <v/>
      </c>
      <c r="O20" s="80" t="str">
        <f>IF(ISERROR(DATE($B$3,$I$12,Sheet1!G43)),"",DATE($B$3,$I$12,Sheet1!G43))</f>
        <v/>
      </c>
      <c r="P20" s="43"/>
      <c r="Q20" s="80" t="str">
        <f>IF(ISERROR(DATE($B$3,$Q$12,Sheet1!A51)),"",DATE($B$3,$Q$12,Sheet1!A51))</f>
        <v/>
      </c>
      <c r="R20" s="80" t="str">
        <f>IF(ISERROR(DATE($B$3,$Q$12,Sheet1!B51)),"",DATE($B$3,$Q$12,Sheet1!B51))</f>
        <v/>
      </c>
      <c r="S20" s="80" t="str">
        <f>IF(ISERROR(DATE($B$3,$Q$12,Sheet1!C51)),"",DATE($B$3,$Q$12,Sheet1!C51))</f>
        <v/>
      </c>
      <c r="T20" s="80" t="str">
        <f>IF(ISERROR(DATE($B$3,$Q$12,Sheet1!D51)),"",DATE($B$3,$Q$12,Sheet1!D51))</f>
        <v/>
      </c>
      <c r="U20" s="80" t="str">
        <f>IF(ISERROR(DATE($B$3,$Q$12,Sheet1!E51)),"",DATE($B$3,$Q$12,Sheet1!E51))</f>
        <v/>
      </c>
      <c r="V20" s="80" t="str">
        <f>IF(ISERROR(DATE($B$3,$Q$12,Sheet1!F51)),"",DATE($B$3,$Q$12,Sheet1!F51))</f>
        <v/>
      </c>
      <c r="W20" s="80" t="str">
        <f>IF(ISERROR(DATE($B$3,$Q$12,Sheet1!G51)),"",DATE($B$3,$Q$12,Sheet1!G51))</f>
        <v/>
      </c>
      <c r="X20" s="47"/>
      <c r="Y20" s="58"/>
      <c r="Z20" s="47"/>
      <c r="AA20" s="78"/>
      <c r="AB20" s="78">
        <f>dt!E111</f>
        <v>42097</v>
      </c>
      <c r="AC20" s="47"/>
      <c r="AD20" s="47"/>
      <c r="AE20" s="47"/>
      <c r="AF20" s="47"/>
      <c r="AG20" s="47"/>
      <c r="AH20" s="47"/>
      <c r="AI20" s="47"/>
      <c r="AJ20" s="47"/>
      <c r="AK20" s="47"/>
      <c r="AL20" s="47"/>
      <c r="AM20" s="47"/>
      <c r="AN20" s="47"/>
      <c r="AO20" s="47"/>
      <c r="AP20" s="47"/>
      <c r="AQ20" s="47"/>
      <c r="AR20" s="47"/>
      <c r="AS20" s="47"/>
      <c r="AT20" s="56"/>
      <c r="AU20" s="56"/>
      <c r="AV20" s="56"/>
      <c r="AW20" s="56"/>
      <c r="AX20" s="56"/>
      <c r="AY20" s="56"/>
      <c r="AZ20" s="56"/>
      <c r="BA20" s="56"/>
      <c r="BB20" s="56"/>
      <c r="BC20" s="56"/>
      <c r="BD20" s="56"/>
      <c r="BE20" s="56"/>
      <c r="BF20" s="56"/>
      <c r="BG20" s="56"/>
      <c r="BH20" s="56"/>
      <c r="BI20" s="56"/>
      <c r="BJ20" s="56"/>
      <c r="BK20" s="56"/>
    </row>
    <row r="21" spans="1:63" ht="9" customHeight="1" x14ac:dyDescent="0.2">
      <c r="A21" s="81" t="s">
        <v>38</v>
      </c>
      <c r="B21" s="83" t="str">
        <f>RIGHT(dt!E7,4)</f>
        <v>2020</v>
      </c>
      <c r="C21" s="44"/>
      <c r="D21" s="44"/>
      <c r="E21" s="44"/>
      <c r="F21" s="44"/>
      <c r="G21" s="44"/>
      <c r="H21" s="44"/>
      <c r="I21" s="81" t="s">
        <v>39</v>
      </c>
      <c r="J21" s="44"/>
      <c r="K21" s="44"/>
      <c r="L21" s="44"/>
      <c r="M21" s="44"/>
      <c r="N21" s="44"/>
      <c r="O21" s="44"/>
      <c r="P21" s="43"/>
      <c r="Q21" s="82" t="s">
        <v>40</v>
      </c>
      <c r="R21" s="43"/>
      <c r="S21" s="43"/>
      <c r="T21" s="43"/>
      <c r="U21" s="43"/>
      <c r="V21" s="43"/>
      <c r="W21" s="43"/>
      <c r="X21" s="47"/>
      <c r="Y21" s="58"/>
      <c r="Z21" s="47"/>
      <c r="AA21" s="78"/>
      <c r="AB21" s="78">
        <f>dt!E113</f>
        <v>42138</v>
      </c>
      <c r="AC21" s="47"/>
      <c r="AD21" s="47"/>
      <c r="AE21" s="47"/>
      <c r="AF21" s="47"/>
      <c r="AG21" s="47"/>
      <c r="AH21" s="47"/>
      <c r="AI21" s="47"/>
      <c r="AJ21" s="47"/>
      <c r="AK21" s="47"/>
      <c r="AL21" s="47"/>
      <c r="AM21" s="47"/>
      <c r="AN21" s="47"/>
      <c r="AO21" s="47"/>
      <c r="AP21" s="47"/>
      <c r="AQ21" s="47"/>
      <c r="AR21" s="47"/>
      <c r="AS21" s="47"/>
      <c r="AT21" s="56"/>
      <c r="AU21" s="56"/>
      <c r="AV21" s="56"/>
      <c r="AW21" s="56"/>
      <c r="AX21" s="56"/>
      <c r="AY21" s="56"/>
      <c r="AZ21" s="56"/>
      <c r="BA21" s="56"/>
      <c r="BB21" s="56"/>
      <c r="BC21" s="56"/>
      <c r="BD21" s="56"/>
      <c r="BE21" s="56"/>
      <c r="BF21" s="56"/>
      <c r="BG21" s="56"/>
      <c r="BH21" s="56"/>
      <c r="BI21" s="56"/>
      <c r="BJ21" s="56"/>
      <c r="BK21" s="56"/>
    </row>
    <row r="22" spans="1:63" ht="15" customHeight="1" x14ac:dyDescent="0.2">
      <c r="A22" s="184" t="str">
        <f>"Januari "&amp;RIGHT(dt!E7,4)</f>
        <v>Januari 2020</v>
      </c>
      <c r="B22" s="184"/>
      <c r="C22" s="184"/>
      <c r="D22" s="184"/>
      <c r="E22" s="184"/>
      <c r="F22" s="184"/>
      <c r="G22" s="184"/>
      <c r="H22" s="44"/>
      <c r="I22" s="184" t="str">
        <f>"Februari "&amp;RIGHT(dt!E7,4)</f>
        <v>Februari 2020</v>
      </c>
      <c r="J22" s="184"/>
      <c r="K22" s="184"/>
      <c r="L22" s="184"/>
      <c r="M22" s="184"/>
      <c r="N22" s="184"/>
      <c r="O22" s="184"/>
      <c r="P22" s="43"/>
      <c r="Q22" s="184" t="str">
        <f>"Maret "&amp;RIGHT(dt!E7,4)</f>
        <v>Maret 2020</v>
      </c>
      <c r="R22" s="184"/>
      <c r="S22" s="184"/>
      <c r="T22" s="184"/>
      <c r="U22" s="184"/>
      <c r="V22" s="184"/>
      <c r="W22" s="184"/>
      <c r="X22" s="47"/>
      <c r="Y22" s="58"/>
      <c r="Z22" s="47"/>
      <c r="AA22" s="78"/>
      <c r="AB22" s="78">
        <f>dt!E115</f>
        <v>42054</v>
      </c>
      <c r="AC22" s="59"/>
      <c r="AD22" s="47"/>
      <c r="AE22" s="47"/>
      <c r="AF22" s="47"/>
      <c r="AG22" s="47"/>
      <c r="AH22" s="47"/>
      <c r="AI22" s="47"/>
      <c r="AJ22" s="47"/>
      <c r="AK22" s="47"/>
      <c r="AL22" s="47"/>
      <c r="AM22" s="47"/>
      <c r="AN22" s="47"/>
      <c r="AO22" s="47"/>
      <c r="AP22" s="47"/>
      <c r="AQ22" s="47"/>
      <c r="AR22" s="47"/>
      <c r="AS22" s="47"/>
      <c r="AT22" s="56"/>
      <c r="AU22" s="56"/>
      <c r="AV22" s="56"/>
      <c r="AW22" s="56"/>
      <c r="AX22" s="56"/>
      <c r="AY22" s="56"/>
      <c r="AZ22" s="56"/>
      <c r="BA22" s="56"/>
      <c r="BB22" s="56"/>
      <c r="BC22" s="56"/>
      <c r="BD22" s="56"/>
      <c r="BE22" s="56"/>
      <c r="BF22" s="56"/>
      <c r="BG22" s="56"/>
      <c r="BH22" s="56"/>
      <c r="BI22" s="56"/>
      <c r="BJ22" s="56"/>
      <c r="BK22" s="56"/>
    </row>
    <row r="23" spans="1:63" ht="16.5" customHeight="1" x14ac:dyDescent="0.2">
      <c r="A23" s="107" t="s">
        <v>0</v>
      </c>
      <c r="B23" s="71" t="s">
        <v>1</v>
      </c>
      <c r="C23" s="71" t="s">
        <v>1</v>
      </c>
      <c r="D23" s="71" t="s">
        <v>2</v>
      </c>
      <c r="E23" s="71" t="s">
        <v>3</v>
      </c>
      <c r="F23" s="71" t="s">
        <v>4</v>
      </c>
      <c r="G23" s="71" t="s">
        <v>1</v>
      </c>
      <c r="H23" s="43"/>
      <c r="I23" s="107" t="s">
        <v>0</v>
      </c>
      <c r="J23" s="71" t="s">
        <v>1</v>
      </c>
      <c r="K23" s="71" t="s">
        <v>1</v>
      </c>
      <c r="L23" s="71" t="s">
        <v>2</v>
      </c>
      <c r="M23" s="71" t="s">
        <v>3</v>
      </c>
      <c r="N23" s="71" t="s">
        <v>4</v>
      </c>
      <c r="O23" s="71" t="s">
        <v>1</v>
      </c>
      <c r="P23" s="43"/>
      <c r="Q23" s="107" t="s">
        <v>0</v>
      </c>
      <c r="R23" s="71" t="s">
        <v>1</v>
      </c>
      <c r="S23" s="71" t="s">
        <v>1</v>
      </c>
      <c r="T23" s="71" t="s">
        <v>2</v>
      </c>
      <c r="U23" s="71" t="s">
        <v>3</v>
      </c>
      <c r="V23" s="71" t="s">
        <v>4</v>
      </c>
      <c r="W23" s="71" t="s">
        <v>1</v>
      </c>
      <c r="X23" s="47"/>
      <c r="Y23" s="58"/>
      <c r="Z23" s="47"/>
      <c r="AA23" s="78"/>
      <c r="AB23" s="78">
        <f>dt!E117</f>
        <v>42007</v>
      </c>
      <c r="AC23" s="47"/>
      <c r="AD23" s="47"/>
      <c r="AE23" s="47"/>
      <c r="AF23" s="47"/>
      <c r="AG23" s="47"/>
      <c r="AH23" s="47"/>
      <c r="AI23" s="47"/>
      <c r="AJ23" s="47"/>
      <c r="AK23" s="47"/>
      <c r="AL23" s="47"/>
      <c r="AM23" s="47"/>
      <c r="AN23" s="47"/>
      <c r="AO23" s="47"/>
      <c r="AP23" s="47"/>
      <c r="AQ23" s="47"/>
      <c r="AR23" s="47"/>
      <c r="AS23" s="47"/>
      <c r="AT23" s="56"/>
      <c r="AU23" s="56"/>
      <c r="AV23" s="56"/>
      <c r="AW23" s="56"/>
      <c r="AX23" s="56"/>
      <c r="AY23" s="56"/>
      <c r="AZ23" s="56"/>
      <c r="BA23" s="56"/>
      <c r="BB23" s="56"/>
      <c r="BC23" s="56"/>
      <c r="BD23" s="56"/>
      <c r="BE23" s="56"/>
      <c r="BF23" s="56"/>
      <c r="BG23" s="56"/>
      <c r="BH23" s="56"/>
      <c r="BI23" s="56"/>
      <c r="BJ23" s="56"/>
      <c r="BK23" s="56"/>
    </row>
    <row r="24" spans="1:63" ht="16.5" customHeight="1" x14ac:dyDescent="0.2">
      <c r="A24" s="80" t="str">
        <f>IF(ISERROR(DATE($B$21,$A$21,Sheet1!A54)),"",DATE($B$21,$A$21,Sheet1!A54))</f>
        <v/>
      </c>
      <c r="B24" s="80" t="str">
        <f>IF(ISERROR(DATE($B$21,$A$21,Sheet1!B54)),"",DATE($B$21,$A$21,Sheet1!B54))</f>
        <v/>
      </c>
      <c r="C24" s="80" t="str">
        <f>IF(ISERROR(DATE($B$21,$A$21,Sheet1!C54)),"",DATE($B$21,$A$21,Sheet1!C54))</f>
        <v/>
      </c>
      <c r="D24" s="80">
        <f>IF(ISERROR(DATE($B$21,$A$21,Sheet1!D54)),"",DATE($B$21,$A$21,Sheet1!D54))</f>
        <v>43831</v>
      </c>
      <c r="E24" s="80">
        <f>IF(ISERROR(DATE($B$21,$A$21,Sheet1!E54)),"",DATE($B$21,$A$21,Sheet1!E54))</f>
        <v>43832</v>
      </c>
      <c r="F24" s="80">
        <f>IF(ISERROR(DATE($B$21,$A$21,Sheet1!F54)),"",DATE($B$21,$A$21,Sheet1!F54))</f>
        <v>43833</v>
      </c>
      <c r="G24" s="80">
        <f>IF(ISERROR(DATE($B$21,$A$21,Sheet1!G54)),"",DATE($B$21,$A$21,Sheet1!G54))</f>
        <v>43834</v>
      </c>
      <c r="H24" s="43"/>
      <c r="I24" s="80" t="str">
        <f>IF(ISERROR(DATE($B$21,$I$21,Sheet1!A62)),"",DATE($B$21,$I$21,Sheet1!A62))</f>
        <v/>
      </c>
      <c r="J24" s="80" t="str">
        <f>IF(ISERROR(DATE($B$21,$I$21,Sheet1!B62)),"",DATE($B$21,$I$21,Sheet1!B62))</f>
        <v/>
      </c>
      <c r="K24" s="80" t="str">
        <f>IF(ISERROR(DATE($B$21,$I$21,Sheet1!C62)),"",DATE($B$21,$I$21,Sheet1!C62))</f>
        <v/>
      </c>
      <c r="L24" s="80" t="str">
        <f>IF(ISERROR(DATE($B$21,$I$21,Sheet1!D62)),"",DATE($B$21,$I$21,Sheet1!D62))</f>
        <v/>
      </c>
      <c r="M24" s="80" t="str">
        <f>IF(ISERROR(DATE($B$21,$I$21,Sheet1!E62)),"",DATE($B$21,$I$21,Sheet1!E62))</f>
        <v/>
      </c>
      <c r="N24" s="80" t="str">
        <f>IF(ISERROR(DATE($B$21,$I$21,Sheet1!F62)),"",DATE($B$21,$I$21,Sheet1!F62))</f>
        <v/>
      </c>
      <c r="O24" s="80">
        <f>IF(ISERROR(DATE($B$21,$I$21,Sheet1!G62)),"",DATE($B$21,$I$21,Sheet1!G62))</f>
        <v>43862</v>
      </c>
      <c r="P24" s="43"/>
      <c r="Q24" s="80">
        <f>IF(ISERROR(DATE($B$21,$Q$21,Sheet1!A70)),"",DATE($B$21,$Q$21,Sheet1!A70))</f>
        <v>43891</v>
      </c>
      <c r="R24" s="80">
        <f>IF(ISERROR(DATE($B$21,$Q$21,Sheet1!B70)),"",DATE($B$21,$Q$21,Sheet1!B70))</f>
        <v>43892</v>
      </c>
      <c r="S24" s="80">
        <f>IF(ISERROR(DATE($B$21,$Q$21,Sheet1!C70)),"",DATE($B$21,$Q$21,Sheet1!C70))</f>
        <v>43893</v>
      </c>
      <c r="T24" s="80">
        <f>IF(ISERROR(DATE($B$21,$Q$21,Sheet1!D70)),"",DATE($B$21,$Q$21,Sheet1!D70))</f>
        <v>43894</v>
      </c>
      <c r="U24" s="80">
        <f>IF(ISERROR(DATE($B$21,$Q$21,Sheet1!E70)),"",DATE($B$21,$Q$21,Sheet1!E70))</f>
        <v>43895</v>
      </c>
      <c r="V24" s="80">
        <f>IF(ISERROR(DATE($B$21,$Q$21,Sheet1!F70)),"",DATE($B$21,$Q$21,Sheet1!F70))</f>
        <v>43896</v>
      </c>
      <c r="W24" s="80">
        <f>IF(ISERROR(DATE($B$21,$Q$21,Sheet1!G70)),"",DATE($B$21,$Q$21,Sheet1!G70))</f>
        <v>43897</v>
      </c>
      <c r="X24" s="47"/>
      <c r="Y24" s="58"/>
      <c r="Z24" s="47"/>
      <c r="AA24" s="78"/>
      <c r="AB24" s="78">
        <f>dt!E119</f>
        <v>42084</v>
      </c>
      <c r="AC24" s="47"/>
      <c r="AD24" s="47"/>
      <c r="AE24" s="47"/>
      <c r="AF24" s="47"/>
      <c r="AG24" s="47"/>
      <c r="AH24" s="47"/>
      <c r="AI24" s="47"/>
      <c r="AJ24" s="47"/>
      <c r="AK24" s="47"/>
      <c r="AL24" s="47"/>
      <c r="AM24" s="47"/>
      <c r="AN24" s="47"/>
      <c r="AO24" s="47"/>
      <c r="AP24" s="47"/>
      <c r="AQ24" s="47"/>
      <c r="AR24" s="47"/>
      <c r="AS24" s="47"/>
      <c r="AT24" s="56"/>
      <c r="AU24" s="56"/>
      <c r="AV24" s="56"/>
      <c r="AW24" s="56"/>
      <c r="AX24" s="56"/>
      <c r="AY24" s="56"/>
      <c r="AZ24" s="56"/>
      <c r="BA24" s="56"/>
      <c r="BB24" s="56"/>
      <c r="BC24" s="56"/>
      <c r="BD24" s="56"/>
      <c r="BE24" s="56"/>
      <c r="BF24" s="56"/>
      <c r="BG24" s="56"/>
      <c r="BH24" s="56"/>
      <c r="BI24" s="56"/>
      <c r="BJ24" s="56"/>
      <c r="BK24" s="56"/>
    </row>
    <row r="25" spans="1:63" ht="16.5" customHeight="1" x14ac:dyDescent="0.2">
      <c r="A25" s="80">
        <f>IF(ISERROR(DATE($B$21,$A$21,Sheet1!A55)),"",DATE($B$21,$A$21,Sheet1!A55))</f>
        <v>43835</v>
      </c>
      <c r="B25" s="80">
        <f>IF(ISERROR(DATE($B$21,$A$21,Sheet1!B55)),"",DATE($B$21,$A$21,Sheet1!B55))</f>
        <v>43836</v>
      </c>
      <c r="C25" s="80">
        <f>IF(ISERROR(DATE($B$21,$A$21,Sheet1!C55)),"",DATE($B$21,$A$21,Sheet1!C55))</f>
        <v>43837</v>
      </c>
      <c r="D25" s="80">
        <f>IF(ISERROR(DATE($B$21,$A$21,Sheet1!D55)),"",DATE($B$21,$A$21,Sheet1!D55))</f>
        <v>43838</v>
      </c>
      <c r="E25" s="80">
        <f>IF(ISERROR(DATE($B$21,$A$21,Sheet1!E55)),"",DATE($B$21,$A$21,Sheet1!E55))</f>
        <v>43839</v>
      </c>
      <c r="F25" s="80">
        <f>IF(ISERROR(DATE($B$21,$A$21,Sheet1!F55)),"",DATE($B$21,$A$21,Sheet1!F55))</f>
        <v>43840</v>
      </c>
      <c r="G25" s="80">
        <f>IF(ISERROR(DATE($B$21,$A$21,Sheet1!G55)),"",DATE($B$21,$A$21,Sheet1!G55))</f>
        <v>43841</v>
      </c>
      <c r="H25" s="43"/>
      <c r="I25" s="80">
        <f>IF(ISERROR(DATE($B$21,$I$21,Sheet1!A63)),"",DATE($B$21,$I$21,Sheet1!A63))</f>
        <v>43863</v>
      </c>
      <c r="J25" s="80">
        <f>IF(ISERROR(DATE($B$21,$I$21,Sheet1!B63)),"",DATE($B$21,$I$21,Sheet1!B63))</f>
        <v>43864</v>
      </c>
      <c r="K25" s="80">
        <f>IF(ISERROR(DATE($B$21,$I$21,Sheet1!C63)),"",DATE($B$21,$I$21,Sheet1!C63))</f>
        <v>43865</v>
      </c>
      <c r="L25" s="80">
        <f>IF(ISERROR(DATE($B$21,$I$21,Sheet1!D63)),"",DATE($B$21,$I$21,Sheet1!D63))</f>
        <v>43866</v>
      </c>
      <c r="M25" s="80">
        <f>IF(ISERROR(DATE($B$21,$I$21,Sheet1!E63)),"",DATE($B$21,$I$21,Sheet1!E63))</f>
        <v>43867</v>
      </c>
      <c r="N25" s="80">
        <f>IF(ISERROR(DATE($B$21,$I$21,Sheet1!F63)),"",DATE($B$21,$I$21,Sheet1!F63))</f>
        <v>43868</v>
      </c>
      <c r="O25" s="80">
        <f>IF(ISERROR(DATE($B$21,$I$21,Sheet1!G63)),"",DATE($B$21,$I$21,Sheet1!G63))</f>
        <v>43869</v>
      </c>
      <c r="P25" s="43"/>
      <c r="Q25" s="80">
        <f>IF(ISERROR(DATE($B$21,$Q$21,Sheet1!A71)),"",DATE($B$21,$Q$21,Sheet1!A71))</f>
        <v>43898</v>
      </c>
      <c r="R25" s="80">
        <f>IF(ISERROR(DATE($B$21,$Q$21,Sheet1!B71)),"",DATE($B$21,$Q$21,Sheet1!B71))</f>
        <v>43899</v>
      </c>
      <c r="S25" s="80">
        <f>IF(ISERROR(DATE($B$21,$Q$21,Sheet1!C71)),"",DATE($B$21,$Q$21,Sheet1!C71))</f>
        <v>43900</v>
      </c>
      <c r="T25" s="80">
        <f>IF(ISERROR(DATE($B$21,$Q$21,Sheet1!D71)),"",DATE($B$21,$Q$21,Sheet1!D71))</f>
        <v>43901</v>
      </c>
      <c r="U25" s="80">
        <f>IF(ISERROR(DATE($B$21,$Q$21,Sheet1!E71)),"",DATE($B$21,$Q$21,Sheet1!E71))</f>
        <v>43902</v>
      </c>
      <c r="V25" s="80">
        <f>IF(ISERROR(DATE($B$21,$Q$21,Sheet1!F71)),"",DATE($B$21,$Q$21,Sheet1!F71))</f>
        <v>43903</v>
      </c>
      <c r="W25" s="80">
        <f>IF(ISERROR(DATE($B$21,$Q$21,Sheet1!G71)),"",DATE($B$21,$Q$21,Sheet1!G71))</f>
        <v>43904</v>
      </c>
      <c r="X25" s="47"/>
      <c r="Y25" s="58"/>
      <c r="Z25" s="47"/>
      <c r="AA25" s="78"/>
      <c r="AB25" s="78">
        <f>dt!E121</f>
        <v>42157</v>
      </c>
      <c r="AC25" s="47"/>
      <c r="AD25" s="47"/>
      <c r="AE25" s="47"/>
      <c r="AF25" s="47"/>
      <c r="AG25" s="47"/>
      <c r="AH25" s="47"/>
      <c r="AI25" s="47"/>
      <c r="AJ25" s="47"/>
      <c r="AK25" s="47"/>
      <c r="AL25" s="47"/>
      <c r="AM25" s="47"/>
      <c r="AN25" s="47"/>
      <c r="AO25" s="47"/>
      <c r="AP25" s="47"/>
      <c r="AQ25" s="47"/>
      <c r="AR25" s="47"/>
      <c r="AS25" s="47"/>
      <c r="AT25" s="56"/>
      <c r="AU25" s="56"/>
      <c r="AV25" s="56"/>
      <c r="AW25" s="56"/>
      <c r="AX25" s="56"/>
      <c r="AY25" s="56"/>
      <c r="AZ25" s="56"/>
      <c r="BA25" s="56"/>
      <c r="BB25" s="56"/>
      <c r="BC25" s="56"/>
      <c r="BD25" s="56"/>
      <c r="BE25" s="56"/>
      <c r="BF25" s="56"/>
      <c r="BG25" s="56"/>
      <c r="BH25" s="56"/>
      <c r="BI25" s="56"/>
      <c r="BJ25" s="56"/>
      <c r="BK25" s="56"/>
    </row>
    <row r="26" spans="1:63" ht="16.5" customHeight="1" x14ac:dyDescent="0.2">
      <c r="A26" s="80">
        <f>IF(ISERROR(DATE($B$21,$A$21,Sheet1!A56)),"",DATE($B$21,$A$21,Sheet1!A56))</f>
        <v>43842</v>
      </c>
      <c r="B26" s="80">
        <f>IF(ISERROR(DATE($B$21,$A$21,Sheet1!B56)),"",DATE($B$21,$A$21,Sheet1!B56))</f>
        <v>43843</v>
      </c>
      <c r="C26" s="80">
        <f>IF(ISERROR(DATE($B$21,$A$21,Sheet1!C56)),"",DATE($B$21,$A$21,Sheet1!C56))</f>
        <v>43844</v>
      </c>
      <c r="D26" s="80">
        <f>IF(ISERROR(DATE($B$21,$A$21,Sheet1!D56)),"",DATE($B$21,$A$21,Sheet1!D56))</f>
        <v>43845</v>
      </c>
      <c r="E26" s="80">
        <f>IF(ISERROR(DATE($B$21,$A$21,Sheet1!E56)),"",DATE($B$21,$A$21,Sheet1!E56))</f>
        <v>43846</v>
      </c>
      <c r="F26" s="80">
        <f>IF(ISERROR(DATE($B$21,$A$21,Sheet1!F56)),"",DATE($B$21,$A$21,Sheet1!F56))</f>
        <v>43847</v>
      </c>
      <c r="G26" s="80">
        <f>IF(ISERROR(DATE($B$21,$A$21,Sheet1!G56)),"",DATE($B$21,$A$21,Sheet1!G56))</f>
        <v>43848</v>
      </c>
      <c r="H26" s="52"/>
      <c r="I26" s="80">
        <f>IF(ISERROR(DATE($B$21,$I$21,Sheet1!A64)),"",DATE($B$21,$I$21,Sheet1!A64))</f>
        <v>43870</v>
      </c>
      <c r="J26" s="80">
        <f>IF(ISERROR(DATE($B$21,$I$21,Sheet1!B64)),"",DATE($B$21,$I$21,Sheet1!B64))</f>
        <v>43871</v>
      </c>
      <c r="K26" s="80">
        <f>IF(ISERROR(DATE($B$21,$I$21,Sheet1!C64)),"",DATE($B$21,$I$21,Sheet1!C64))</f>
        <v>43872</v>
      </c>
      <c r="L26" s="80">
        <f>IF(ISERROR(DATE($B$21,$I$21,Sheet1!D64)),"",DATE($B$21,$I$21,Sheet1!D64))</f>
        <v>43873</v>
      </c>
      <c r="M26" s="80">
        <f>IF(ISERROR(DATE($B$21,$I$21,Sheet1!E64)),"",DATE($B$21,$I$21,Sheet1!E64))</f>
        <v>43874</v>
      </c>
      <c r="N26" s="80">
        <f>IF(ISERROR(DATE($B$21,$I$21,Sheet1!F64)),"",DATE($B$21,$I$21,Sheet1!F64))</f>
        <v>43875</v>
      </c>
      <c r="O26" s="80">
        <f>IF(ISERROR(DATE($B$21,$I$21,Sheet1!G64)),"",DATE($B$21,$I$21,Sheet1!G64))</f>
        <v>43876</v>
      </c>
      <c r="P26" s="52"/>
      <c r="Q26" s="80">
        <f>IF(ISERROR(DATE($B$21,$Q$21,Sheet1!A72)),"",DATE($B$21,$Q$21,Sheet1!A72))</f>
        <v>43905</v>
      </c>
      <c r="R26" s="80">
        <f>IF(ISERROR(DATE($B$21,$Q$21,Sheet1!B72)),"",DATE($B$21,$Q$21,Sheet1!B72))</f>
        <v>43906</v>
      </c>
      <c r="S26" s="80">
        <f>IF(ISERROR(DATE($B$21,$Q$21,Sheet1!C72)),"",DATE($B$21,$Q$21,Sheet1!C72))</f>
        <v>43907</v>
      </c>
      <c r="T26" s="80">
        <f>IF(ISERROR(DATE($B$21,$Q$21,Sheet1!D72)),"",DATE($B$21,$Q$21,Sheet1!D72))</f>
        <v>43908</v>
      </c>
      <c r="U26" s="80">
        <f>IF(ISERROR(DATE($B$21,$Q$21,Sheet1!E72)),"",DATE($B$21,$Q$21,Sheet1!E72))</f>
        <v>43909</v>
      </c>
      <c r="V26" s="80">
        <f>IF(ISERROR(DATE($B$21,$Q$21,Sheet1!F72)),"",DATE($B$21,$Q$21,Sheet1!F72))</f>
        <v>43910</v>
      </c>
      <c r="W26" s="80">
        <f>IF(ISERROR(DATE($B$21,$Q$21,Sheet1!G72)),"",DATE($B$21,$Q$21,Sheet1!G72))</f>
        <v>43911</v>
      </c>
      <c r="X26" s="53"/>
      <c r="Y26" s="58"/>
      <c r="Z26" s="47"/>
      <c r="AA26" s="78"/>
      <c r="AB26" s="78">
        <f>dt!E123</f>
        <v>42140</v>
      </c>
      <c r="AC26" s="47"/>
      <c r="AD26" s="53"/>
      <c r="AE26" s="54"/>
      <c r="AF26" s="54"/>
      <c r="AG26" s="54"/>
      <c r="AH26" s="54"/>
      <c r="AI26" s="54"/>
      <c r="AJ26" s="54"/>
      <c r="AK26" s="54"/>
      <c r="AL26" s="55"/>
      <c r="AM26" s="54"/>
      <c r="AN26" s="54"/>
      <c r="AO26" s="54"/>
      <c r="AP26" s="54"/>
      <c r="AQ26" s="54"/>
      <c r="AR26" s="54"/>
      <c r="AS26" s="54"/>
      <c r="AT26" s="61"/>
      <c r="AU26" s="56"/>
      <c r="AV26" s="56"/>
      <c r="AW26" s="56"/>
      <c r="AX26" s="56"/>
      <c r="AY26" s="56"/>
      <c r="AZ26" s="56"/>
      <c r="BA26" s="56"/>
      <c r="BB26" s="56"/>
      <c r="BC26" s="56"/>
      <c r="BD26" s="56"/>
      <c r="BE26" s="56"/>
      <c r="BF26" s="56"/>
      <c r="BG26" s="56"/>
      <c r="BH26" s="56"/>
      <c r="BI26" s="56"/>
      <c r="BJ26" s="56"/>
      <c r="BK26" s="56"/>
    </row>
    <row r="27" spans="1:63" ht="16.5" customHeight="1" x14ac:dyDescent="0.2">
      <c r="A27" s="80">
        <f>IF(ISERROR(DATE($B$21,$A$21,Sheet1!A57)),"",DATE($B$21,$A$21,Sheet1!A57))</f>
        <v>43849</v>
      </c>
      <c r="B27" s="80">
        <f>IF(ISERROR(DATE($B$21,$A$21,Sheet1!B57)),"",DATE($B$21,$A$21,Sheet1!B57))</f>
        <v>43850</v>
      </c>
      <c r="C27" s="80">
        <f>IF(ISERROR(DATE($B$21,$A$21,Sheet1!C57)),"",DATE($B$21,$A$21,Sheet1!C57))</f>
        <v>43851</v>
      </c>
      <c r="D27" s="80">
        <f>IF(ISERROR(DATE($B$21,$A$21,Sheet1!D57)),"",DATE($B$21,$A$21,Sheet1!D57))</f>
        <v>43852</v>
      </c>
      <c r="E27" s="80">
        <f>IF(ISERROR(DATE($B$21,$A$21,Sheet1!E57)),"",DATE($B$21,$A$21,Sheet1!E57))</f>
        <v>43853</v>
      </c>
      <c r="F27" s="80">
        <f>IF(ISERROR(DATE($B$21,$A$21,Sheet1!F57)),"",DATE($B$21,$A$21,Sheet1!F57))</f>
        <v>43854</v>
      </c>
      <c r="G27" s="80">
        <f>IF(ISERROR(DATE($B$21,$A$21,Sheet1!G57)),"",DATE($B$21,$A$21,Sheet1!G57))</f>
        <v>43855</v>
      </c>
      <c r="H27" s="52"/>
      <c r="I27" s="80">
        <f>IF(ISERROR(DATE($B$21,$I$21,Sheet1!A65)),"",DATE($B$21,$I$21,Sheet1!A65))</f>
        <v>43877</v>
      </c>
      <c r="J27" s="80">
        <f>IF(ISERROR(DATE($B$21,$I$21,Sheet1!B65)),"",DATE($B$21,$I$21,Sheet1!B65))</f>
        <v>43878</v>
      </c>
      <c r="K27" s="80">
        <f>IF(ISERROR(DATE($B$21,$I$21,Sheet1!C65)),"",DATE($B$21,$I$21,Sheet1!C65))</f>
        <v>43879</v>
      </c>
      <c r="L27" s="80">
        <f>IF(ISERROR(DATE($B$21,$I$21,Sheet1!D65)),"",DATE($B$21,$I$21,Sheet1!D65))</f>
        <v>43880</v>
      </c>
      <c r="M27" s="80">
        <f>IF(ISERROR(DATE($B$21,$I$21,Sheet1!E65)),"",DATE($B$21,$I$21,Sheet1!E65))</f>
        <v>43881</v>
      </c>
      <c r="N27" s="80">
        <f>IF(ISERROR(DATE($B$21,$I$21,Sheet1!F65)),"",DATE($B$21,$I$21,Sheet1!F65))</f>
        <v>43882</v>
      </c>
      <c r="O27" s="80">
        <f>IF(ISERROR(DATE($B$21,$I$21,Sheet1!G65)),"",DATE($B$21,$I$21,Sheet1!G65))</f>
        <v>43883</v>
      </c>
      <c r="P27" s="52"/>
      <c r="Q27" s="80">
        <f>IF(ISERROR(DATE($B$21,$Q$21,Sheet1!A73)),"",DATE($B$21,$Q$21,Sheet1!A73))</f>
        <v>43912</v>
      </c>
      <c r="R27" s="80">
        <f>IF(ISERROR(DATE($B$21,$Q$21,Sheet1!B73)),"",DATE($B$21,$Q$21,Sheet1!B73))</f>
        <v>43913</v>
      </c>
      <c r="S27" s="80">
        <f>IF(ISERROR(DATE($B$21,$Q$21,Sheet1!C73)),"",DATE($B$21,$Q$21,Sheet1!C73))</f>
        <v>43914</v>
      </c>
      <c r="T27" s="80">
        <f>IF(ISERROR(DATE($B$21,$Q$21,Sheet1!D73)),"",DATE($B$21,$Q$21,Sheet1!D73))</f>
        <v>43915</v>
      </c>
      <c r="U27" s="80">
        <f>IF(ISERROR(DATE($B$21,$Q$21,Sheet1!E73)),"",DATE($B$21,$Q$21,Sheet1!E73))</f>
        <v>43916</v>
      </c>
      <c r="V27" s="80">
        <f>IF(ISERROR(DATE($B$21,$Q$21,Sheet1!F73)),"",DATE($B$21,$Q$21,Sheet1!F73))</f>
        <v>43917</v>
      </c>
      <c r="W27" s="80">
        <f>IF(ISERROR(DATE($B$21,$Q$21,Sheet1!G73)),"",DATE($B$21,$Q$21,Sheet1!G73))</f>
        <v>43918</v>
      </c>
      <c r="X27" s="53"/>
      <c r="Y27" s="58"/>
      <c r="Z27" s="60"/>
      <c r="AA27" s="76"/>
      <c r="AB27" s="78">
        <f>dt!E125</f>
        <v>41917</v>
      </c>
      <c r="AC27" s="60"/>
      <c r="AD27" s="53"/>
      <c r="AE27" s="57"/>
      <c r="AF27" s="55"/>
      <c r="AG27" s="55"/>
      <c r="AH27" s="55"/>
      <c r="AI27" s="55"/>
      <c r="AJ27" s="55"/>
      <c r="AK27" s="55"/>
      <c r="AL27" s="55"/>
      <c r="AM27" s="57"/>
      <c r="AN27" s="55"/>
      <c r="AO27" s="55"/>
      <c r="AP27" s="55"/>
      <c r="AQ27" s="55"/>
      <c r="AR27" s="55"/>
      <c r="AS27" s="55"/>
      <c r="AT27" s="61"/>
      <c r="AU27" s="56"/>
      <c r="AV27" s="56"/>
      <c r="AW27" s="56"/>
      <c r="AX27" s="56"/>
      <c r="AY27" s="56"/>
      <c r="AZ27" s="56"/>
      <c r="BA27" s="56"/>
      <c r="BB27" s="56"/>
      <c r="BC27" s="56"/>
      <c r="BD27" s="56"/>
      <c r="BE27" s="56"/>
      <c r="BF27" s="56"/>
      <c r="BG27" s="56"/>
      <c r="BH27" s="56"/>
      <c r="BI27" s="56"/>
      <c r="BJ27" s="56"/>
      <c r="BK27" s="56"/>
    </row>
    <row r="28" spans="1:63" ht="16.5" customHeight="1" x14ac:dyDescent="0.2">
      <c r="A28" s="80">
        <f>IF(ISERROR(DATE($B$21,$A$21,Sheet1!A58)),"",DATE($B$21,$A$21,Sheet1!A58))</f>
        <v>43856</v>
      </c>
      <c r="B28" s="80">
        <f>IF(ISERROR(DATE($B$21,$A$21,Sheet1!B58)),"",DATE($B$21,$A$21,Sheet1!B58))</f>
        <v>43857</v>
      </c>
      <c r="C28" s="80">
        <f>IF(ISERROR(DATE($B$21,$A$21,Sheet1!C58)),"",DATE($B$21,$A$21,Sheet1!C58))</f>
        <v>43858</v>
      </c>
      <c r="D28" s="80">
        <f>IF(ISERROR(DATE($B$21,$A$21,Sheet1!D58)),"",DATE($B$21,$A$21,Sheet1!D58))</f>
        <v>43859</v>
      </c>
      <c r="E28" s="80">
        <f>IF(ISERROR(DATE($B$21,$A$21,Sheet1!E58)),"",DATE($B$21,$A$21,Sheet1!E58))</f>
        <v>43860</v>
      </c>
      <c r="F28" s="80">
        <f>IF(ISERROR(DATE($B$21,$A$21,Sheet1!F58)),"",DATE($B$21,$A$21,Sheet1!F58))</f>
        <v>43861</v>
      </c>
      <c r="G28" s="80" t="str">
        <f>IF(ISERROR(DATE($B$21,$A$21,Sheet1!G58)),"",DATE($B$21,$A$21,Sheet1!G58))</f>
        <v/>
      </c>
      <c r="H28" s="43"/>
      <c r="I28" s="80">
        <f>IF(ISERROR(DATE($B$21,$I$21,Sheet1!A66)),"",DATE($B$21,$I$21,Sheet1!A66))</f>
        <v>43884</v>
      </c>
      <c r="J28" s="80">
        <f>IF(ISERROR(DATE($B$21,$I$21,Sheet1!B66)),"",DATE($B$21,$I$21,Sheet1!B66))</f>
        <v>43885</v>
      </c>
      <c r="K28" s="80">
        <f>IF(ISERROR(DATE($B$21,$I$21,Sheet1!C66)),"",DATE($B$21,$I$21,Sheet1!C66))</f>
        <v>43886</v>
      </c>
      <c r="L28" s="80">
        <f>IF(ISERROR(DATE($B$21,$I$21,Sheet1!D66)),"",DATE($B$21,$I$21,Sheet1!D66))</f>
        <v>43887</v>
      </c>
      <c r="M28" s="80">
        <f>IF(ISERROR(DATE($B$21,$I$21,Sheet1!E66)),"",DATE($B$21,$I$21,Sheet1!E66))</f>
        <v>43888</v>
      </c>
      <c r="N28" s="80">
        <f>IF(ISERROR(DATE($B$21,$I$21,Sheet1!F66)),"",DATE($B$21,$I$21,Sheet1!F66))</f>
        <v>43889</v>
      </c>
      <c r="O28" s="80">
        <f>IF(ISERROR(DATE($B$21,$I$21,Sheet1!G66)),"",DATE($B$21,$I$21,Sheet1!G66))</f>
        <v>43890</v>
      </c>
      <c r="P28" s="43"/>
      <c r="Q28" s="80">
        <f>IF(ISERROR(DATE($B$21,$Q$21,Sheet1!A74)),"",DATE($B$21,$Q$21,Sheet1!A74))</f>
        <v>43919</v>
      </c>
      <c r="R28" s="80">
        <f>IF(ISERROR(DATE($B$21,$Q$21,Sheet1!B74)),"",DATE($B$21,$Q$21,Sheet1!B74))</f>
        <v>43920</v>
      </c>
      <c r="S28" s="80">
        <f>IF(ISERROR(DATE($B$21,$Q$21,Sheet1!C74)),"",DATE($B$21,$Q$21,Sheet1!C74))</f>
        <v>43921</v>
      </c>
      <c r="T28" s="80" t="str">
        <f>IF(ISERROR(DATE($B$21,$Q$21,Sheet1!D74)),"",DATE($B$21,$Q$21,Sheet1!D74))</f>
        <v/>
      </c>
      <c r="U28" s="80" t="str">
        <f>IF(ISERROR(DATE($B$21,$Q$21,Sheet1!E74)),"",DATE($B$21,$Q$21,Sheet1!E74))</f>
        <v/>
      </c>
      <c r="V28" s="80" t="str">
        <f>IF(ISERROR(DATE($B$21,$Q$21,Sheet1!F74)),"",DATE($B$21,$Q$21,Sheet1!F74))</f>
        <v/>
      </c>
      <c r="W28" s="80" t="str">
        <f>IF(ISERROR(DATE($B$21,$Q$21,Sheet1!G74)),"",DATE($B$21,$Q$21,Sheet1!G74))</f>
        <v/>
      </c>
      <c r="X28" s="47"/>
      <c r="Y28" s="58"/>
      <c r="Z28" s="55"/>
      <c r="AA28" s="76"/>
      <c r="AB28" s="78">
        <f>dt!E127</f>
        <v>41937</v>
      </c>
      <c r="AC28" s="55"/>
      <c r="AD28" s="47"/>
      <c r="AE28" s="58"/>
      <c r="AF28" s="46"/>
      <c r="AG28" s="46"/>
      <c r="AH28" s="46"/>
      <c r="AI28" s="46"/>
      <c r="AJ28" s="46"/>
      <c r="AK28" s="46"/>
      <c r="AL28" s="46"/>
      <c r="AM28" s="58"/>
      <c r="AN28" s="46"/>
      <c r="AO28" s="46"/>
      <c r="AP28" s="46"/>
      <c r="AQ28" s="46"/>
      <c r="AR28" s="46"/>
      <c r="AS28" s="46"/>
      <c r="AT28" s="61"/>
      <c r="AU28" s="56"/>
      <c r="AV28" s="56"/>
      <c r="AW28" s="56"/>
      <c r="AX28" s="56"/>
      <c r="AY28" s="56"/>
      <c r="AZ28" s="56"/>
      <c r="BA28" s="56"/>
      <c r="BB28" s="56"/>
      <c r="BC28" s="56"/>
      <c r="BD28" s="56"/>
      <c r="BE28" s="56"/>
      <c r="BF28" s="56"/>
      <c r="BG28" s="56"/>
      <c r="BH28" s="56"/>
      <c r="BI28" s="56"/>
      <c r="BJ28" s="56"/>
      <c r="BK28" s="56"/>
    </row>
    <row r="29" spans="1:63" ht="16.5" customHeight="1" x14ac:dyDescent="0.2">
      <c r="A29" s="80" t="str">
        <f>IF(ISERROR(DATE($B$21,$A$21,Sheet1!A59)),"",DATE($B$21,$A$21,Sheet1!A59))</f>
        <v/>
      </c>
      <c r="B29" s="80" t="str">
        <f>IF(ISERROR(DATE($B$21,$A$21,Sheet1!B59)),"",DATE($B$21,$A$21,Sheet1!B59))</f>
        <v/>
      </c>
      <c r="C29" s="80" t="str">
        <f>IF(ISERROR(DATE($B$21,$A$21,Sheet1!C59)),"",DATE($B$21,$A$21,Sheet1!C59))</f>
        <v/>
      </c>
      <c r="D29" s="80" t="str">
        <f>IF(ISERROR(DATE($B$21,$A$21,Sheet1!D59)),"",DATE($B$21,$A$21,Sheet1!D59))</f>
        <v/>
      </c>
      <c r="E29" s="80" t="str">
        <f>IF(ISERROR(DATE($B$21,$A$21,Sheet1!E59)),"",DATE($B$21,$A$21,Sheet1!E59))</f>
        <v/>
      </c>
      <c r="F29" s="80" t="str">
        <f>IF(ISERROR(DATE($B$21,$A$21,Sheet1!F59)),"",DATE($B$21,$A$21,Sheet1!F59))</f>
        <v/>
      </c>
      <c r="G29" s="80" t="str">
        <f>IF(ISERROR(DATE($B$21,$A$21,Sheet1!G59)),"",DATE($B$21,$A$21,Sheet1!G59))</f>
        <v/>
      </c>
      <c r="H29" s="43"/>
      <c r="I29" s="34"/>
      <c r="J29" s="34"/>
      <c r="K29" s="34"/>
      <c r="L29" s="33"/>
      <c r="M29" s="33"/>
      <c r="N29" s="33"/>
      <c r="O29" s="33"/>
      <c r="P29" s="43"/>
      <c r="Q29" s="80" t="str">
        <f>IF(ISERROR(DATE($B$21,$Q$21,Sheet1!A75)),"",DATE($B$21,$Q$21,Sheet1!A75))</f>
        <v/>
      </c>
      <c r="R29" s="80" t="str">
        <f>IF(ISERROR(DATE($B$21,$Q$21,Sheet1!B75)),"",DATE($B$21,$Q$21,Sheet1!B75))</f>
        <v/>
      </c>
      <c r="S29" s="80" t="str">
        <f>IF(ISERROR(DATE($B$21,$Q$21,Sheet1!C75)),"",DATE($B$21,$Q$21,Sheet1!C75))</f>
        <v/>
      </c>
      <c r="T29" s="80" t="str">
        <f>IF(ISERROR(DATE($B$21,$Q$21,Sheet1!D75)),"",DATE($B$21,$Q$21,Sheet1!D75))</f>
        <v/>
      </c>
      <c r="U29" s="80" t="str">
        <f>IF(ISERROR(DATE($B$21,$Q$21,Sheet1!E75)),"",DATE($B$21,$Q$21,Sheet1!E75))</f>
        <v/>
      </c>
      <c r="V29" s="80" t="str">
        <f>IF(ISERROR(DATE($B$21,$Q$21,Sheet1!F75)),"",DATE($B$21,$Q$21,Sheet1!F75))</f>
        <v/>
      </c>
      <c r="W29" s="80" t="str">
        <f>IF(ISERROR(DATE($B$21,$Q$21,Sheet1!G75)),"",DATE($B$21,$Q$21,Sheet1!G75))</f>
        <v/>
      </c>
      <c r="X29" s="47"/>
      <c r="Y29" s="58"/>
      <c r="Z29" s="46"/>
      <c r="AA29" s="77"/>
      <c r="AB29" s="78">
        <f>dt!E129</f>
        <v>0</v>
      </c>
      <c r="AC29" s="46"/>
      <c r="AD29" s="47"/>
      <c r="AE29" s="58"/>
      <c r="AF29" s="46"/>
      <c r="AG29" s="46"/>
      <c r="AH29" s="46"/>
      <c r="AI29" s="46"/>
      <c r="AJ29" s="46"/>
      <c r="AK29" s="46"/>
      <c r="AL29" s="46"/>
      <c r="AM29" s="58"/>
      <c r="AN29" s="46"/>
      <c r="AO29" s="46"/>
      <c r="AP29" s="46"/>
      <c r="AQ29" s="46"/>
      <c r="AR29" s="46"/>
      <c r="AS29" s="46"/>
      <c r="AT29" s="61"/>
      <c r="AU29" s="56"/>
      <c r="AV29" s="56"/>
      <c r="AW29" s="56"/>
      <c r="AX29" s="56"/>
      <c r="AY29" s="56"/>
      <c r="AZ29" s="56"/>
      <c r="BA29" s="56"/>
      <c r="BB29" s="56"/>
      <c r="BC29" s="56"/>
      <c r="BD29" s="56"/>
      <c r="BE29" s="56"/>
      <c r="BF29" s="56"/>
      <c r="BG29" s="56"/>
      <c r="BH29" s="56"/>
      <c r="BI29" s="56"/>
      <c r="BJ29" s="56"/>
      <c r="BK29" s="56"/>
    </row>
    <row r="30" spans="1:63" ht="9" customHeight="1" x14ac:dyDescent="0.2">
      <c r="A30" s="81" t="s">
        <v>41</v>
      </c>
      <c r="B30" s="44"/>
      <c r="C30" s="44"/>
      <c r="D30" s="44"/>
      <c r="E30" s="44"/>
      <c r="F30" s="44"/>
      <c r="G30" s="44"/>
      <c r="H30" s="43"/>
      <c r="I30" s="81" t="s">
        <v>42</v>
      </c>
      <c r="J30" s="44"/>
      <c r="K30" s="44"/>
      <c r="L30" s="44"/>
      <c r="M30" s="44"/>
      <c r="N30" s="44"/>
      <c r="O30" s="44"/>
      <c r="P30" s="43"/>
      <c r="Q30" s="81" t="s">
        <v>43</v>
      </c>
      <c r="R30" s="44"/>
      <c r="S30" s="44"/>
      <c r="T30" s="44"/>
      <c r="U30" s="44"/>
      <c r="V30" s="44"/>
      <c r="W30" s="44"/>
      <c r="X30" s="47"/>
      <c r="Y30" s="58"/>
      <c r="Z30" s="46"/>
      <c r="AA30" s="77"/>
      <c r="AB30" s="78">
        <f>dt!E131</f>
        <v>0</v>
      </c>
      <c r="AC30" s="46"/>
      <c r="AD30" s="47"/>
      <c r="AE30" s="58"/>
      <c r="AF30" s="46"/>
      <c r="AG30" s="46"/>
      <c r="AH30" s="46"/>
      <c r="AI30" s="46"/>
      <c r="AJ30" s="46"/>
      <c r="AK30" s="46"/>
      <c r="AL30" s="46"/>
      <c r="AM30" s="58"/>
      <c r="AN30" s="46"/>
      <c r="AO30" s="46"/>
      <c r="AP30" s="46"/>
      <c r="AQ30" s="46"/>
      <c r="AR30" s="46"/>
      <c r="AS30" s="46"/>
      <c r="AT30" s="61"/>
      <c r="AU30" s="56"/>
      <c r="AV30" s="56"/>
      <c r="AW30" s="56"/>
      <c r="AX30" s="56"/>
      <c r="AY30" s="56"/>
      <c r="AZ30" s="56"/>
      <c r="BA30" s="56"/>
      <c r="BB30" s="56"/>
      <c r="BC30" s="56"/>
      <c r="BD30" s="56"/>
      <c r="BE30" s="56"/>
      <c r="BF30" s="56"/>
      <c r="BG30" s="56"/>
      <c r="BH30" s="56"/>
      <c r="BI30" s="56"/>
      <c r="BJ30" s="56"/>
      <c r="BK30" s="56"/>
    </row>
    <row r="31" spans="1:63" ht="15" customHeight="1" x14ac:dyDescent="0.2">
      <c r="A31" s="184" t="str">
        <f>"April "&amp;RIGHT(dt!E7,4)</f>
        <v>April 2020</v>
      </c>
      <c r="B31" s="184"/>
      <c r="C31" s="184"/>
      <c r="D31" s="184"/>
      <c r="E31" s="184"/>
      <c r="F31" s="184"/>
      <c r="G31" s="184"/>
      <c r="H31" s="43"/>
      <c r="I31" s="184" t="str">
        <f>"Mei "&amp;RIGHT(dt!E7,4)</f>
        <v>Mei 2020</v>
      </c>
      <c r="J31" s="184"/>
      <c r="K31" s="184"/>
      <c r="L31" s="184"/>
      <c r="M31" s="184"/>
      <c r="N31" s="184"/>
      <c r="O31" s="184"/>
      <c r="P31" s="43"/>
      <c r="Q31" s="184" t="str">
        <f>"Juni "&amp;RIGHT(dt!E7,4)</f>
        <v>Juni 2020</v>
      </c>
      <c r="R31" s="184"/>
      <c r="S31" s="184"/>
      <c r="T31" s="184"/>
      <c r="U31" s="184"/>
      <c r="V31" s="184"/>
      <c r="W31" s="184"/>
      <c r="X31" s="47"/>
      <c r="Y31" s="58"/>
      <c r="Z31" s="46"/>
      <c r="AA31" s="77"/>
      <c r="AB31" s="78">
        <f>dt!E133</f>
        <v>0</v>
      </c>
      <c r="AC31" s="46"/>
      <c r="AD31" s="47"/>
      <c r="AE31" s="58"/>
      <c r="AF31" s="46"/>
      <c r="AG31" s="46"/>
      <c r="AH31" s="46"/>
      <c r="AI31" s="46"/>
      <c r="AJ31" s="46"/>
      <c r="AK31" s="46"/>
      <c r="AL31" s="46"/>
      <c r="AM31" s="58"/>
      <c r="AN31" s="46"/>
      <c r="AO31" s="46"/>
      <c r="AP31" s="46"/>
      <c r="AQ31" s="46"/>
      <c r="AR31" s="46"/>
      <c r="AS31" s="46"/>
      <c r="AT31" s="61"/>
      <c r="AU31" s="56"/>
      <c r="AV31" s="56"/>
      <c r="AW31" s="56"/>
      <c r="AX31" s="56"/>
      <c r="AY31" s="56"/>
      <c r="AZ31" s="56"/>
      <c r="BA31" s="56"/>
      <c r="BB31" s="56"/>
      <c r="BC31" s="56"/>
      <c r="BD31" s="56"/>
      <c r="BE31" s="56"/>
      <c r="BF31" s="56"/>
      <c r="BG31" s="56"/>
      <c r="BH31" s="56"/>
      <c r="BI31" s="56"/>
      <c r="BJ31" s="56"/>
      <c r="BK31" s="56"/>
    </row>
    <row r="32" spans="1:63" ht="16.5" customHeight="1" x14ac:dyDescent="0.2">
      <c r="A32" s="107" t="s">
        <v>0</v>
      </c>
      <c r="B32" s="71" t="s">
        <v>1</v>
      </c>
      <c r="C32" s="71" t="s">
        <v>1</v>
      </c>
      <c r="D32" s="71" t="s">
        <v>2</v>
      </c>
      <c r="E32" s="71" t="s">
        <v>3</v>
      </c>
      <c r="F32" s="71" t="s">
        <v>4</v>
      </c>
      <c r="G32" s="71" t="s">
        <v>1</v>
      </c>
      <c r="H32" s="43"/>
      <c r="I32" s="107" t="s">
        <v>0</v>
      </c>
      <c r="J32" s="71" t="s">
        <v>1</v>
      </c>
      <c r="K32" s="71" t="s">
        <v>1</v>
      </c>
      <c r="L32" s="71" t="s">
        <v>2</v>
      </c>
      <c r="M32" s="71" t="s">
        <v>3</v>
      </c>
      <c r="N32" s="71" t="s">
        <v>4</v>
      </c>
      <c r="O32" s="71" t="s">
        <v>1</v>
      </c>
      <c r="P32" s="43"/>
      <c r="Q32" s="107" t="s">
        <v>0</v>
      </c>
      <c r="R32" s="71" t="s">
        <v>1</v>
      </c>
      <c r="S32" s="71" t="s">
        <v>1</v>
      </c>
      <c r="T32" s="71" t="s">
        <v>2</v>
      </c>
      <c r="U32" s="71" t="s">
        <v>3</v>
      </c>
      <c r="V32" s="71" t="s">
        <v>4</v>
      </c>
      <c r="W32" s="71" t="s">
        <v>1</v>
      </c>
      <c r="X32" s="62"/>
      <c r="Y32" s="58"/>
      <c r="Z32" s="46"/>
      <c r="AA32" s="77"/>
      <c r="AB32" s="78">
        <f>dt!E135</f>
        <v>0</v>
      </c>
      <c r="AC32" s="46"/>
      <c r="AD32" s="47"/>
      <c r="AE32" s="58"/>
      <c r="AF32" s="46"/>
      <c r="AG32" s="46"/>
      <c r="AH32" s="46"/>
      <c r="AI32" s="46"/>
      <c r="AJ32" s="46"/>
      <c r="AK32" s="46"/>
      <c r="AL32" s="46"/>
      <c r="AM32" s="58"/>
      <c r="AN32" s="46"/>
      <c r="AO32" s="46"/>
      <c r="AP32" s="46"/>
      <c r="AQ32" s="46"/>
      <c r="AR32" s="46"/>
      <c r="AS32" s="46"/>
      <c r="AT32" s="61"/>
      <c r="AU32" s="56"/>
      <c r="AV32" s="56"/>
      <c r="AW32" s="56"/>
      <c r="AX32" s="56"/>
      <c r="AY32" s="56"/>
      <c r="AZ32" s="56"/>
      <c r="BA32" s="56"/>
      <c r="BB32" s="56"/>
      <c r="BC32" s="56"/>
      <c r="BD32" s="56"/>
      <c r="BE32" s="56"/>
      <c r="BF32" s="56"/>
      <c r="BG32" s="56"/>
      <c r="BH32" s="56"/>
      <c r="BI32" s="56"/>
      <c r="BJ32" s="56"/>
      <c r="BK32" s="56"/>
    </row>
    <row r="33" spans="1:63" ht="16.5" customHeight="1" x14ac:dyDescent="0.2">
      <c r="A33" s="80" t="str">
        <f>IF(ISERROR(DATE($B$21,$A$30,Sheet1!A78)),"",DATE($B$21,$A$30,Sheet1!A78))</f>
        <v/>
      </c>
      <c r="B33" s="80" t="str">
        <f>IF(ISERROR(DATE($B$21,$A$30,Sheet1!B78)),"",DATE($B$21,$A$30,Sheet1!B78))</f>
        <v/>
      </c>
      <c r="C33" s="80" t="str">
        <f>IF(ISERROR(DATE($B$21,$A$30,Sheet1!C78)),"",DATE($B$21,$A$30,Sheet1!C78))</f>
        <v/>
      </c>
      <c r="D33" s="80">
        <f>IF(ISERROR(DATE($B$21,$A$30,Sheet1!D78)),"",DATE($B$21,$A$30,Sheet1!D78))</f>
        <v>43922</v>
      </c>
      <c r="E33" s="80">
        <f>IF(ISERROR(DATE($B$21,$A$30,Sheet1!E78)),"",DATE($B$21,$A$30,Sheet1!E78))</f>
        <v>43923</v>
      </c>
      <c r="F33" s="80">
        <f>IF(ISERROR(DATE($B$21,$A$30,Sheet1!F78)),"",DATE($B$21,$A$30,Sheet1!F78))</f>
        <v>43924</v>
      </c>
      <c r="G33" s="80">
        <f>IF(ISERROR(DATE($B$21,$A$30,Sheet1!G78)),"",DATE($B$21,$A$30,Sheet1!G78))</f>
        <v>43925</v>
      </c>
      <c r="H33" s="43"/>
      <c r="I33" s="80" t="str">
        <f>IF(ISERROR(DATE($B$21,$I$30,Sheet1!A86)),"",DATE($B$21,$I$30,Sheet1!A86))</f>
        <v/>
      </c>
      <c r="J33" s="80" t="str">
        <f>IF(ISERROR(DATE($B$21,$I$30,Sheet1!B86)),"",DATE($B$21,$I$30,Sheet1!B86))</f>
        <v/>
      </c>
      <c r="K33" s="80" t="str">
        <f>IF(ISERROR(DATE($B$21,$I$30,Sheet1!C86)),"",DATE($B$21,$I$30,Sheet1!C86))</f>
        <v/>
      </c>
      <c r="L33" s="80" t="str">
        <f>IF(ISERROR(DATE($B$21,$I$30,Sheet1!D86)),"",DATE($B$21,$I$30,Sheet1!D86))</f>
        <v/>
      </c>
      <c r="M33" s="80" t="str">
        <f>IF(ISERROR(DATE($B$21,$I$30,Sheet1!E86)),"",DATE($B$21,$I$30,Sheet1!E86))</f>
        <v/>
      </c>
      <c r="N33" s="80">
        <f>IF(ISERROR(DATE($B$21,$I$30,Sheet1!F86)),"",DATE($B$21,$I$30,Sheet1!F86))</f>
        <v>43952</v>
      </c>
      <c r="O33" s="80">
        <f>IF(ISERROR(DATE($B$21,$I$30,Sheet1!G86)),"",DATE($B$21,$I$30,Sheet1!G86))</f>
        <v>43953</v>
      </c>
      <c r="P33" s="43"/>
      <c r="Q33" s="80" t="str">
        <f>IF(ISERROR(DATE($B$21,$Q$30,Sheet1!A94)),"",DATE($B$21,$Q$30,Sheet1!A94))</f>
        <v/>
      </c>
      <c r="R33" s="80">
        <f>IF(ISERROR(DATE($B$21,$Q$30,Sheet1!B94)),"",DATE($B$21,$Q$30,Sheet1!B94))</f>
        <v>43983</v>
      </c>
      <c r="S33" s="80">
        <f>IF(ISERROR(DATE($B$21,$Q$30,Sheet1!C94)),"",DATE($B$21,$Q$30,Sheet1!C94))</f>
        <v>43984</v>
      </c>
      <c r="T33" s="80">
        <f>IF(ISERROR(DATE($B$21,$Q$30,Sheet1!D94)),"",DATE($B$21,$Q$30,Sheet1!D94))</f>
        <v>43985</v>
      </c>
      <c r="U33" s="80">
        <f>IF(ISERROR(DATE($B$21,$Q$30,Sheet1!E94)),"",DATE($B$21,$Q$30,Sheet1!E94))</f>
        <v>43986</v>
      </c>
      <c r="V33" s="80">
        <f>IF(ISERROR(DATE($B$21,$Q$30,Sheet1!F94)),"",DATE($B$21,$Q$30,Sheet1!F94))</f>
        <v>43987</v>
      </c>
      <c r="W33" s="80">
        <f>IF(ISERROR(DATE($B$21,$Q$30,Sheet1!G94)),"",DATE($B$21,$Q$30,Sheet1!G94))</f>
        <v>43988</v>
      </c>
      <c r="X33" s="47"/>
      <c r="Y33" s="58"/>
      <c r="Z33" s="46"/>
      <c r="AA33" s="77"/>
      <c r="AB33" s="78">
        <f>dt!E137</f>
        <v>0</v>
      </c>
      <c r="AC33" s="46"/>
      <c r="AD33" s="47"/>
      <c r="AE33" s="58"/>
      <c r="AF33" s="46"/>
      <c r="AG33" s="46"/>
      <c r="AH33" s="46"/>
      <c r="AI33" s="46"/>
      <c r="AJ33" s="46"/>
      <c r="AK33" s="46"/>
      <c r="AL33" s="46"/>
      <c r="AM33" s="58"/>
      <c r="AN33" s="46"/>
      <c r="AO33" s="46"/>
      <c r="AP33" s="46"/>
      <c r="AQ33" s="46"/>
      <c r="AR33" s="46"/>
      <c r="AS33" s="46"/>
      <c r="AT33" s="61"/>
      <c r="AU33" s="56"/>
      <c r="AV33" s="56"/>
      <c r="AW33" s="56"/>
      <c r="AX33" s="56"/>
      <c r="AY33" s="56"/>
      <c r="AZ33" s="56"/>
      <c r="BA33" s="56"/>
      <c r="BB33" s="56"/>
      <c r="BC33" s="56"/>
      <c r="BD33" s="56"/>
      <c r="BE33" s="56"/>
      <c r="BF33" s="56"/>
      <c r="BG33" s="56"/>
      <c r="BH33" s="56"/>
      <c r="BI33" s="56"/>
      <c r="BJ33" s="56"/>
      <c r="BK33" s="56"/>
    </row>
    <row r="34" spans="1:63" ht="16.5" customHeight="1" x14ac:dyDescent="0.2">
      <c r="A34" s="80">
        <f>IF(ISERROR(DATE($B$21,$A$30,Sheet1!A79)),"",DATE($B$21,$A$30,Sheet1!A79))</f>
        <v>43926</v>
      </c>
      <c r="B34" s="80">
        <f>IF(ISERROR(DATE($B$21,$A$30,Sheet1!B79)),"",DATE($B$21,$A$30,Sheet1!B79))</f>
        <v>43927</v>
      </c>
      <c r="C34" s="80">
        <f>IF(ISERROR(DATE($B$21,$A$30,Sheet1!C79)),"",DATE($B$21,$A$30,Sheet1!C79))</f>
        <v>43928</v>
      </c>
      <c r="D34" s="80">
        <f>IF(ISERROR(DATE($B$21,$A$30,Sheet1!D79)),"",DATE($B$21,$A$30,Sheet1!D79))</f>
        <v>43929</v>
      </c>
      <c r="E34" s="80">
        <f>IF(ISERROR(DATE($B$21,$A$30,Sheet1!E79)),"",DATE($B$21,$A$30,Sheet1!E79))</f>
        <v>43930</v>
      </c>
      <c r="F34" s="80">
        <f>IF(ISERROR(DATE($B$21,$A$30,Sheet1!F79)),"",DATE($B$21,$A$30,Sheet1!F79))</f>
        <v>43931</v>
      </c>
      <c r="G34" s="80">
        <f>IF(ISERROR(DATE($B$21,$A$30,Sheet1!G79)),"",DATE($B$21,$A$30,Sheet1!G79))</f>
        <v>43932</v>
      </c>
      <c r="H34" s="43"/>
      <c r="I34" s="80">
        <f>IF(ISERROR(DATE($B$21,$I$30,Sheet1!A87)),"",DATE($B$21,$I$30,Sheet1!A87))</f>
        <v>43954</v>
      </c>
      <c r="J34" s="80">
        <f>IF(ISERROR(DATE($B$21,$I$30,Sheet1!B87)),"",DATE($B$21,$I$30,Sheet1!B87))</f>
        <v>43955</v>
      </c>
      <c r="K34" s="80">
        <f>IF(ISERROR(DATE($B$21,$I$30,Sheet1!C87)),"",DATE($B$21,$I$30,Sheet1!C87))</f>
        <v>43956</v>
      </c>
      <c r="L34" s="80">
        <f>IF(ISERROR(DATE($B$21,$I$30,Sheet1!D87)),"",DATE($B$21,$I$30,Sheet1!D87))</f>
        <v>43957</v>
      </c>
      <c r="M34" s="80">
        <f>IF(ISERROR(DATE($B$21,$I$30,Sheet1!E87)),"",DATE($B$21,$I$30,Sheet1!E87))</f>
        <v>43958</v>
      </c>
      <c r="N34" s="80">
        <f>IF(ISERROR(DATE($B$21,$I$30,Sheet1!F87)),"",DATE($B$21,$I$30,Sheet1!F87))</f>
        <v>43959</v>
      </c>
      <c r="O34" s="80">
        <f>IF(ISERROR(DATE($B$21,$I$30,Sheet1!G87)),"",DATE($B$21,$I$30,Sheet1!G87))</f>
        <v>43960</v>
      </c>
      <c r="P34" s="43"/>
      <c r="Q34" s="80">
        <f>IF(ISERROR(DATE($B$21,$Q$30,Sheet1!A95)),"",DATE($B$21,$Q$30,Sheet1!A95))</f>
        <v>43989</v>
      </c>
      <c r="R34" s="80">
        <f>IF(ISERROR(DATE($B$21,$Q$30,Sheet1!B95)),"",DATE($B$21,$Q$30,Sheet1!B95))</f>
        <v>43990</v>
      </c>
      <c r="S34" s="80">
        <f>IF(ISERROR(DATE($B$21,$Q$30,Sheet1!C95)),"",DATE($B$21,$Q$30,Sheet1!C95))</f>
        <v>43991</v>
      </c>
      <c r="T34" s="80">
        <f>IF(ISERROR(DATE($B$21,$Q$30,Sheet1!D95)),"",DATE($B$21,$Q$30,Sheet1!D95))</f>
        <v>43992</v>
      </c>
      <c r="U34" s="80">
        <f>IF(ISERROR(DATE($B$21,$Q$30,Sheet1!E95)),"",DATE($B$21,$Q$30,Sheet1!E95))</f>
        <v>43993</v>
      </c>
      <c r="V34" s="80">
        <f>IF(ISERROR(DATE($B$21,$Q$30,Sheet1!F95)),"",DATE($B$21,$Q$30,Sheet1!F95))</f>
        <v>43994</v>
      </c>
      <c r="W34" s="80">
        <f>IF(ISERROR(DATE($B$21,$Q$30,Sheet1!G95)),"",DATE($B$21,$Q$30,Sheet1!G95))</f>
        <v>43995</v>
      </c>
      <c r="X34" s="47"/>
      <c r="Y34" s="47"/>
      <c r="Z34" s="47"/>
      <c r="AA34" s="78"/>
      <c r="AB34" s="79"/>
      <c r="AC34" s="47"/>
      <c r="AD34" s="47"/>
      <c r="AE34" s="47"/>
      <c r="AF34" s="47"/>
      <c r="AG34" s="47"/>
      <c r="AH34" s="47"/>
      <c r="AI34" s="47"/>
      <c r="AJ34" s="47"/>
      <c r="AK34" s="47"/>
      <c r="AL34" s="47"/>
      <c r="AM34" s="47"/>
      <c r="AN34" s="47"/>
      <c r="AO34" s="47"/>
      <c r="AP34" s="47"/>
      <c r="AQ34" s="47"/>
      <c r="AR34" s="47"/>
      <c r="AS34" s="47"/>
      <c r="AT34" s="56"/>
      <c r="AU34" s="56"/>
      <c r="AV34" s="56"/>
      <c r="AW34" s="56"/>
      <c r="AX34" s="56"/>
      <c r="AY34" s="56"/>
      <c r="AZ34" s="56"/>
      <c r="BA34" s="56"/>
      <c r="BB34" s="56"/>
      <c r="BC34" s="56"/>
      <c r="BD34" s="56"/>
      <c r="BE34" s="56"/>
      <c r="BF34" s="56"/>
      <c r="BG34" s="56"/>
      <c r="BH34" s="56"/>
      <c r="BI34" s="56"/>
      <c r="BJ34" s="56"/>
      <c r="BK34" s="56"/>
    </row>
    <row r="35" spans="1:63" ht="16.5" customHeight="1" x14ac:dyDescent="0.2">
      <c r="A35" s="80">
        <f>IF(ISERROR(DATE($B$21,$A$30,Sheet1!A80)),"",DATE($B$21,$A$30,Sheet1!A80))</f>
        <v>43933</v>
      </c>
      <c r="B35" s="80">
        <f>IF(ISERROR(DATE($B$21,$A$30,Sheet1!B80)),"",DATE($B$21,$A$30,Sheet1!B80))</f>
        <v>43934</v>
      </c>
      <c r="C35" s="80">
        <f>IF(ISERROR(DATE($B$21,$A$30,Sheet1!C80)),"",DATE($B$21,$A$30,Sheet1!C80))</f>
        <v>43935</v>
      </c>
      <c r="D35" s="80">
        <f>IF(ISERROR(DATE($B$21,$A$30,Sheet1!D80)),"",DATE($B$21,$A$30,Sheet1!D80))</f>
        <v>43936</v>
      </c>
      <c r="E35" s="80">
        <f>IF(ISERROR(DATE($B$21,$A$30,Sheet1!E80)),"",DATE($B$21,$A$30,Sheet1!E80))</f>
        <v>43937</v>
      </c>
      <c r="F35" s="80">
        <f>IF(ISERROR(DATE($B$21,$A$30,Sheet1!F80)),"",DATE($B$21,$A$30,Sheet1!F80))</f>
        <v>43938</v>
      </c>
      <c r="G35" s="80">
        <f>IF(ISERROR(DATE($B$21,$A$30,Sheet1!G80)),"",DATE($B$21,$A$30,Sheet1!G80))</f>
        <v>43939</v>
      </c>
      <c r="H35" s="43"/>
      <c r="I35" s="80">
        <f>IF(ISERROR(DATE($B$21,$I$30,Sheet1!A88)),"",DATE($B$21,$I$30,Sheet1!A88))</f>
        <v>43961</v>
      </c>
      <c r="J35" s="80">
        <f>IF(ISERROR(DATE($B$21,$I$30,Sheet1!B88)),"",DATE($B$21,$I$30,Sheet1!B88))</f>
        <v>43962</v>
      </c>
      <c r="K35" s="80">
        <f>IF(ISERROR(DATE($B$21,$I$30,Sheet1!C88)),"",DATE($B$21,$I$30,Sheet1!C88))</f>
        <v>43963</v>
      </c>
      <c r="L35" s="80">
        <f>IF(ISERROR(DATE($B$21,$I$30,Sheet1!D88)),"",DATE($B$21,$I$30,Sheet1!D88))</f>
        <v>43964</v>
      </c>
      <c r="M35" s="80">
        <f>IF(ISERROR(DATE($B$21,$I$30,Sheet1!E88)),"",DATE($B$21,$I$30,Sheet1!E88))</f>
        <v>43965</v>
      </c>
      <c r="N35" s="80">
        <f>IF(ISERROR(DATE($B$21,$I$30,Sheet1!F88)),"",DATE($B$21,$I$30,Sheet1!F88))</f>
        <v>43966</v>
      </c>
      <c r="O35" s="80">
        <f>IF(ISERROR(DATE($B$21,$I$30,Sheet1!G88)),"",DATE($B$21,$I$30,Sheet1!G88))</f>
        <v>43967</v>
      </c>
      <c r="P35" s="43"/>
      <c r="Q35" s="80">
        <f>IF(ISERROR(DATE($B$21,$Q$30,Sheet1!A96)),"",DATE($B$21,$Q$30,Sheet1!A96))</f>
        <v>43996</v>
      </c>
      <c r="R35" s="80">
        <f>IF(ISERROR(DATE($B$21,$Q$30,Sheet1!B96)),"",DATE($B$21,$Q$30,Sheet1!B96))</f>
        <v>43997</v>
      </c>
      <c r="S35" s="80">
        <f>IF(ISERROR(DATE($B$21,$Q$30,Sheet1!C96)),"",DATE($B$21,$Q$30,Sheet1!C96))</f>
        <v>43998</v>
      </c>
      <c r="T35" s="80">
        <f>IF(ISERROR(DATE($B$21,$Q$30,Sheet1!D96)),"",DATE($B$21,$Q$30,Sheet1!D96))</f>
        <v>43999</v>
      </c>
      <c r="U35" s="80">
        <f>IF(ISERROR(DATE($B$21,$Q$30,Sheet1!E96)),"",DATE($B$21,$Q$30,Sheet1!E96))</f>
        <v>44000</v>
      </c>
      <c r="V35" s="80">
        <f>IF(ISERROR(DATE($B$21,$Q$30,Sheet1!F96)),"",DATE($B$21,$Q$30,Sheet1!F96))</f>
        <v>44001</v>
      </c>
      <c r="W35" s="80">
        <f>IF(ISERROR(DATE($B$21,$Q$30,Sheet1!G96)),"",DATE($B$21,$Q$30,Sheet1!G96))</f>
        <v>44002</v>
      </c>
      <c r="X35" s="47"/>
      <c r="Y35" s="47"/>
      <c r="Z35" s="47"/>
      <c r="AA35" s="78"/>
      <c r="AB35" s="79"/>
      <c r="AC35" s="47"/>
      <c r="AD35" s="47"/>
      <c r="AE35" s="47"/>
      <c r="AF35" s="47"/>
      <c r="AG35" s="47"/>
      <c r="AH35" s="47"/>
      <c r="AI35" s="47"/>
      <c r="AJ35" s="47"/>
      <c r="AK35" s="47"/>
      <c r="AL35" s="47"/>
      <c r="AM35" s="47"/>
      <c r="AN35" s="47"/>
      <c r="AO35" s="47"/>
      <c r="AP35" s="47"/>
      <c r="AQ35" s="47"/>
      <c r="AR35" s="47"/>
      <c r="AS35" s="47"/>
      <c r="AT35" s="56"/>
      <c r="AU35" s="56"/>
      <c r="AV35" s="56"/>
      <c r="AW35" s="56"/>
      <c r="AX35" s="56"/>
      <c r="AY35" s="56"/>
      <c r="AZ35" s="56"/>
      <c r="BA35" s="56"/>
      <c r="BB35" s="56"/>
      <c r="BC35" s="56"/>
      <c r="BD35" s="56"/>
      <c r="BE35" s="56"/>
      <c r="BF35" s="56"/>
      <c r="BG35" s="56"/>
      <c r="BH35" s="56"/>
      <c r="BI35" s="56"/>
      <c r="BJ35" s="56"/>
      <c r="BK35" s="56"/>
    </row>
    <row r="36" spans="1:63" ht="16.5" customHeight="1" x14ac:dyDescent="0.2">
      <c r="A36" s="80">
        <f>IF(ISERROR(DATE($B$21,$A$30,Sheet1!A81)),"",DATE($B$21,$A$30,Sheet1!A81))</f>
        <v>43940</v>
      </c>
      <c r="B36" s="80">
        <f>IF(ISERROR(DATE($B$21,$A$30,Sheet1!B81)),"",DATE($B$21,$A$30,Sheet1!B81))</f>
        <v>43941</v>
      </c>
      <c r="C36" s="80">
        <f>IF(ISERROR(DATE($B$21,$A$30,Sheet1!C81)),"",DATE($B$21,$A$30,Sheet1!C81))</f>
        <v>43942</v>
      </c>
      <c r="D36" s="80">
        <f>IF(ISERROR(DATE($B$21,$A$30,Sheet1!D81)),"",DATE($B$21,$A$30,Sheet1!D81))</f>
        <v>43943</v>
      </c>
      <c r="E36" s="80">
        <f>IF(ISERROR(DATE($B$21,$A$30,Sheet1!E81)),"",DATE($B$21,$A$30,Sheet1!E81))</f>
        <v>43944</v>
      </c>
      <c r="F36" s="80">
        <f>IF(ISERROR(DATE($B$21,$A$30,Sheet1!F81)),"",DATE($B$21,$A$30,Sheet1!F81))</f>
        <v>43945</v>
      </c>
      <c r="G36" s="80">
        <f>IF(ISERROR(DATE($B$21,$A$30,Sheet1!G81)),"",DATE($B$21,$A$30,Sheet1!G81))</f>
        <v>43946</v>
      </c>
      <c r="H36" s="43"/>
      <c r="I36" s="80">
        <f>IF(ISERROR(DATE($B$21,$I$30,Sheet1!A89)),"",DATE($B$21,$I$30,Sheet1!A89))</f>
        <v>43968</v>
      </c>
      <c r="J36" s="80">
        <f>IF(ISERROR(DATE($B$21,$I$30,Sheet1!B89)),"",DATE($B$21,$I$30,Sheet1!B89))</f>
        <v>43969</v>
      </c>
      <c r="K36" s="80">
        <f>IF(ISERROR(DATE($B$21,$I$30,Sheet1!C89)),"",DATE($B$21,$I$30,Sheet1!C89))</f>
        <v>43970</v>
      </c>
      <c r="L36" s="80">
        <f>IF(ISERROR(DATE($B$21,$I$30,Sheet1!D89)),"",DATE($B$21,$I$30,Sheet1!D89))</f>
        <v>43971</v>
      </c>
      <c r="M36" s="80">
        <f>IF(ISERROR(DATE($B$21,$I$30,Sheet1!E89)),"",DATE($B$21,$I$30,Sheet1!E89))</f>
        <v>43972</v>
      </c>
      <c r="N36" s="80">
        <f>IF(ISERROR(DATE($B$21,$I$30,Sheet1!F89)),"",DATE($B$21,$I$30,Sheet1!F89))</f>
        <v>43973</v>
      </c>
      <c r="O36" s="80">
        <f>IF(ISERROR(DATE($B$21,$I$30,Sheet1!G89)),"",DATE($B$21,$I$30,Sheet1!G89))</f>
        <v>43974</v>
      </c>
      <c r="P36" s="43"/>
      <c r="Q36" s="80">
        <f>IF(ISERROR(DATE($B$21,$Q$30,Sheet1!A97)),"",DATE($B$21,$Q$30,Sheet1!A97))</f>
        <v>44003</v>
      </c>
      <c r="R36" s="80">
        <f>IF(ISERROR(DATE($B$21,$Q$30,Sheet1!B97)),"",DATE($B$21,$Q$30,Sheet1!B97))</f>
        <v>44004</v>
      </c>
      <c r="S36" s="80">
        <f>IF(ISERROR(DATE($B$21,$Q$30,Sheet1!C97)),"",DATE($B$21,$Q$30,Sheet1!C97))</f>
        <v>44005</v>
      </c>
      <c r="T36" s="80">
        <f>IF(ISERROR(DATE($B$21,$Q$30,Sheet1!D97)),"",DATE($B$21,$Q$30,Sheet1!D97))</f>
        <v>44006</v>
      </c>
      <c r="U36" s="80">
        <f>IF(ISERROR(DATE($B$21,$Q$30,Sheet1!E97)),"",DATE($B$21,$Q$30,Sheet1!E97))</f>
        <v>44007</v>
      </c>
      <c r="V36" s="80">
        <f>IF(ISERROR(DATE($B$21,$Q$30,Sheet1!F97)),"",DATE($B$21,$Q$30,Sheet1!F97))</f>
        <v>44008</v>
      </c>
      <c r="W36" s="80">
        <f>IF(ISERROR(DATE($B$21,$Q$30,Sheet1!G97)),"",DATE($B$21,$Q$30,Sheet1!G97))</f>
        <v>44009</v>
      </c>
      <c r="X36" s="47"/>
      <c r="Y36" s="47"/>
      <c r="Z36" s="47"/>
      <c r="AA36" s="78"/>
      <c r="AB36" s="79"/>
      <c r="AC36" s="47"/>
      <c r="AD36" s="47"/>
      <c r="AE36" s="47"/>
      <c r="AF36" s="47"/>
      <c r="AG36" s="47"/>
      <c r="AH36" s="47"/>
      <c r="AI36" s="47"/>
      <c r="AJ36" s="47"/>
      <c r="AK36" s="47"/>
      <c r="AL36" s="47"/>
      <c r="AM36" s="47"/>
      <c r="AN36" s="47"/>
      <c r="AO36" s="47"/>
      <c r="AP36" s="47"/>
      <c r="AQ36" s="47"/>
      <c r="AR36" s="47"/>
      <c r="AS36" s="47"/>
      <c r="AT36" s="56"/>
      <c r="AU36" s="56"/>
      <c r="AV36" s="56"/>
      <c r="AW36" s="56"/>
      <c r="AX36" s="56"/>
      <c r="AY36" s="56"/>
      <c r="AZ36" s="56"/>
      <c r="BA36" s="56"/>
      <c r="BB36" s="56"/>
      <c r="BC36" s="56"/>
      <c r="BD36" s="56"/>
      <c r="BE36" s="56"/>
      <c r="BF36" s="56"/>
      <c r="BG36" s="56"/>
      <c r="BH36" s="56"/>
      <c r="BI36" s="56"/>
      <c r="BJ36" s="56"/>
      <c r="BK36" s="56"/>
    </row>
    <row r="37" spans="1:63" ht="16.5" customHeight="1" x14ac:dyDescent="0.2">
      <c r="A37" s="80">
        <f>IF(ISERROR(DATE($B$21,$A$30,Sheet1!A82)),"",DATE($B$21,$A$30,Sheet1!A82))</f>
        <v>43947</v>
      </c>
      <c r="B37" s="80">
        <f>IF(ISERROR(DATE($B$21,$A$30,Sheet1!B82)),"",DATE($B$21,$A$30,Sheet1!B82))</f>
        <v>43948</v>
      </c>
      <c r="C37" s="80">
        <f>IF(ISERROR(DATE($B$21,$A$30,Sheet1!C82)),"",DATE($B$21,$A$30,Sheet1!C82))</f>
        <v>43949</v>
      </c>
      <c r="D37" s="80">
        <f>IF(ISERROR(DATE($B$21,$A$30,Sheet1!D82)),"",DATE($B$21,$A$30,Sheet1!D82))</f>
        <v>43950</v>
      </c>
      <c r="E37" s="80">
        <f>IF(ISERROR(DATE($B$21,$A$30,Sheet1!E82)),"",DATE($B$21,$A$30,Sheet1!E82))</f>
        <v>43951</v>
      </c>
      <c r="F37" s="80" t="str">
        <f>IF(ISERROR(DATE($B$21,$A$30,Sheet1!F82)),"",DATE($B$21,$A$30,Sheet1!F82))</f>
        <v/>
      </c>
      <c r="G37" s="80" t="str">
        <f>IF(ISERROR(DATE($B$21,$A$30,Sheet1!G82)),"",DATE($B$21,$A$30,Sheet1!G82))</f>
        <v/>
      </c>
      <c r="H37" s="43"/>
      <c r="I37" s="80">
        <f>IF(ISERROR(DATE($B$21,$I$30,Sheet1!A90)),"",DATE($B$21,$I$30,Sheet1!A90))</f>
        <v>43975</v>
      </c>
      <c r="J37" s="80">
        <f>IF(ISERROR(DATE($B$21,$I$30,Sheet1!B90)),"",DATE($B$21,$I$30,Sheet1!B90))</f>
        <v>43976</v>
      </c>
      <c r="K37" s="80">
        <f>IF(ISERROR(DATE($B$21,$I$30,Sheet1!C90)),"",DATE($B$21,$I$30,Sheet1!C90))</f>
        <v>43977</v>
      </c>
      <c r="L37" s="80">
        <f>IF(ISERROR(DATE($B$21,$I$30,Sheet1!D90)),"",DATE($B$21,$I$30,Sheet1!D90))</f>
        <v>43978</v>
      </c>
      <c r="M37" s="80">
        <f>IF(ISERROR(DATE($B$21,$I$30,Sheet1!E90)),"",DATE($B$21,$I$30,Sheet1!E90))</f>
        <v>43979</v>
      </c>
      <c r="N37" s="80">
        <f>IF(ISERROR(DATE($B$21,$I$30,Sheet1!F90)),"",DATE($B$21,$I$30,Sheet1!F90))</f>
        <v>43980</v>
      </c>
      <c r="O37" s="80">
        <f>IF(ISERROR(DATE($B$21,$I$30,Sheet1!G90)),"",DATE($B$21,$I$30,Sheet1!G90))</f>
        <v>43981</v>
      </c>
      <c r="P37" s="43"/>
      <c r="Q37" s="80">
        <f>IF(ISERROR(DATE($B$21,$Q$30,Sheet1!A98)),"",DATE($B$21,$Q$30,Sheet1!A98))</f>
        <v>44010</v>
      </c>
      <c r="R37" s="80">
        <f>IF(ISERROR(DATE($B$21,$Q$30,Sheet1!B98)),"",DATE($B$21,$Q$30,Sheet1!B98))</f>
        <v>44011</v>
      </c>
      <c r="S37" s="80">
        <f>IF(ISERROR(DATE($B$21,$Q$30,Sheet1!C98)),"",DATE($B$21,$Q$30,Sheet1!C98))</f>
        <v>44012</v>
      </c>
      <c r="T37" s="80" t="str">
        <f>IF(ISERROR(DATE($B$21,$Q$30,Sheet1!D98)),"",DATE($B$21,$Q$30,Sheet1!D98))</f>
        <v/>
      </c>
      <c r="U37" s="80" t="str">
        <f>IF(ISERROR(DATE($B$21,$Q$30,Sheet1!E98)),"",DATE($B$21,$Q$30,Sheet1!E98))</f>
        <v/>
      </c>
      <c r="V37" s="80" t="str">
        <f>IF(ISERROR(DATE($B$21,$Q$30,Sheet1!F98)),"",DATE($B$21,$Q$30,Sheet1!F98))</f>
        <v/>
      </c>
      <c r="W37" s="80" t="str">
        <f>IF(ISERROR(DATE($B$21,$Q$30,Sheet1!G98)),"",DATE($B$21,$Q$30,Sheet1!G98))</f>
        <v/>
      </c>
      <c r="X37" s="47"/>
      <c r="Y37" s="47"/>
      <c r="Z37" s="47"/>
      <c r="AA37" s="78"/>
      <c r="AB37" s="79"/>
      <c r="AC37" s="47"/>
      <c r="AD37" s="47"/>
      <c r="AE37" s="47"/>
      <c r="AF37" s="47"/>
      <c r="AG37" s="47"/>
      <c r="AH37" s="47"/>
      <c r="AI37" s="47"/>
      <c r="AJ37" s="47"/>
      <c r="AK37" s="47"/>
      <c r="AL37" s="47"/>
      <c r="AM37" s="47"/>
      <c r="AN37" s="47"/>
      <c r="AO37" s="47"/>
      <c r="AP37" s="47"/>
      <c r="AQ37" s="47"/>
      <c r="AR37" s="47"/>
      <c r="AS37" s="47"/>
      <c r="AT37" s="56"/>
      <c r="AU37" s="56"/>
      <c r="AV37" s="56"/>
      <c r="AW37" s="56"/>
      <c r="AX37" s="56"/>
      <c r="AY37" s="56"/>
      <c r="AZ37" s="56"/>
      <c r="BA37" s="56"/>
      <c r="BB37" s="56"/>
      <c r="BC37" s="56"/>
      <c r="BD37" s="56"/>
      <c r="BE37" s="56"/>
      <c r="BF37" s="56"/>
      <c r="BG37" s="56"/>
      <c r="BH37" s="56"/>
      <c r="BI37" s="56"/>
      <c r="BJ37" s="56"/>
      <c r="BK37" s="56"/>
    </row>
    <row r="38" spans="1:63" ht="16.5" customHeight="1" x14ac:dyDescent="0.2">
      <c r="A38" s="80" t="str">
        <f>IF(ISERROR(DATE($B$21,$A$30,Sheet1!A83)),"",DATE($B$21,$A$30,Sheet1!A83))</f>
        <v/>
      </c>
      <c r="B38" s="80" t="str">
        <f>IF(ISERROR(DATE($B$21,$A$30,Sheet1!B83)),"",DATE($B$21,$A$30,Sheet1!B83))</f>
        <v/>
      </c>
      <c r="C38" s="80" t="str">
        <f>IF(ISERROR(DATE($B$21,$A$30,Sheet1!C83)),"",DATE($B$21,$A$30,Sheet1!C83))</f>
        <v/>
      </c>
      <c r="D38" s="80" t="str">
        <f>IF(ISERROR(DATE($B$21,$A$30,Sheet1!D83)),"",DATE($B$21,$A$30,Sheet1!D83))</f>
        <v/>
      </c>
      <c r="E38" s="80" t="str">
        <f>IF(ISERROR(DATE($B$21,$A$30,Sheet1!E83)),"",DATE($B$21,$A$30,Sheet1!E83))</f>
        <v/>
      </c>
      <c r="F38" s="80" t="str">
        <f>IF(ISERROR(DATE($B$21,$A$30,Sheet1!F83)),"",DATE($B$21,$A$30,Sheet1!F83))</f>
        <v/>
      </c>
      <c r="G38" s="80" t="str">
        <f>IF(ISERROR(DATE($B$21,$A$30,Sheet1!G83)),"",DATE($B$21,$A$30,Sheet1!G83))</f>
        <v/>
      </c>
      <c r="H38" s="43"/>
      <c r="I38" s="80">
        <f>IF(ISERROR(DATE($B$21,$I$30,Sheet1!A91)),"",DATE($B$21,$I$30,Sheet1!A91))</f>
        <v>43982</v>
      </c>
      <c r="J38" s="80" t="str">
        <f>IF(ISERROR(DATE($B$21,$I$30,Sheet1!B91)),"",DATE($B$21,$I$30,Sheet1!B91))</f>
        <v/>
      </c>
      <c r="K38" s="80" t="str">
        <f>IF(ISERROR(DATE($B$21,$I$30,Sheet1!C91)),"",DATE($B$21,$I$30,Sheet1!C91))</f>
        <v/>
      </c>
      <c r="L38" s="80" t="str">
        <f>IF(ISERROR(DATE($B$21,$I$30,Sheet1!D91)),"",DATE($B$21,$I$30,Sheet1!D91))</f>
        <v/>
      </c>
      <c r="M38" s="80" t="str">
        <f>IF(ISERROR(DATE($B$21,$I$30,Sheet1!E91)),"",DATE($B$21,$I$30,Sheet1!E91))</f>
        <v/>
      </c>
      <c r="N38" s="80" t="str">
        <f>IF(ISERROR(DATE($B$21,$I$30,Sheet1!F91)),"",DATE($B$21,$I$30,Sheet1!F91))</f>
        <v/>
      </c>
      <c r="O38" s="80" t="str">
        <f>IF(ISERROR(DATE($B$21,$I$30,Sheet1!G91)),"",DATE($B$21,$I$30,Sheet1!G91))</f>
        <v/>
      </c>
      <c r="P38" s="43"/>
      <c r="Q38" s="80" t="str">
        <f>IF(ISERROR(DATE($B$21,$Q$30,Sheet1!A99)),"",DATE($B$21,$Q$30,Sheet1!A99))</f>
        <v/>
      </c>
      <c r="R38" s="80" t="str">
        <f>IF(ISERROR(DATE($B$21,$Q$30,Sheet1!B99)),"",DATE($B$21,$Q$30,Sheet1!B99))</f>
        <v/>
      </c>
      <c r="S38" s="80" t="str">
        <f>IF(ISERROR(DATE($B$21,$Q$30,Sheet1!C99)),"",DATE($B$21,$Q$30,Sheet1!C99))</f>
        <v/>
      </c>
      <c r="T38" s="80" t="str">
        <f>IF(ISERROR(DATE($B$21,$Q$30,Sheet1!D99)),"",DATE($B$21,$Q$30,Sheet1!D99))</f>
        <v/>
      </c>
      <c r="U38" s="80" t="str">
        <f>IF(ISERROR(DATE($B$21,$Q$30,Sheet1!E99)),"",DATE($B$21,$Q$30,Sheet1!E99))</f>
        <v/>
      </c>
      <c r="V38" s="80" t="str">
        <f>IF(ISERROR(DATE($B$21,$Q$30,Sheet1!F99)),"",DATE($B$21,$Q$30,Sheet1!F99))</f>
        <v/>
      </c>
      <c r="W38" s="80" t="str">
        <f>IF(ISERROR(DATE($B$21,$Q$30,Sheet1!G99)),"",DATE($B$21,$Q$30,Sheet1!G99))</f>
        <v/>
      </c>
      <c r="X38" s="47"/>
      <c r="Y38" s="47"/>
      <c r="Z38" s="47"/>
      <c r="AA38" s="78"/>
      <c r="AB38" s="79"/>
      <c r="AC38" s="47"/>
      <c r="AD38" s="47"/>
      <c r="AF38" s="47"/>
      <c r="AG38" s="47"/>
      <c r="AH38" s="47"/>
      <c r="AI38" s="47"/>
      <c r="AJ38" s="47"/>
      <c r="AK38" s="47"/>
      <c r="AL38" s="47"/>
      <c r="AM38" s="63"/>
      <c r="AN38" s="47"/>
      <c r="AO38" s="47"/>
      <c r="AP38" s="47"/>
      <c r="AQ38" s="47"/>
      <c r="AR38" s="47"/>
      <c r="AS38" s="47"/>
      <c r="AT38" s="56"/>
      <c r="AU38" s="56"/>
      <c r="AV38" s="56"/>
      <c r="AW38" s="56"/>
      <c r="AX38" s="56"/>
      <c r="AY38" s="56"/>
      <c r="AZ38" s="56"/>
      <c r="BA38" s="56"/>
      <c r="BB38" s="56"/>
      <c r="BC38" s="56"/>
      <c r="BD38" s="56"/>
      <c r="BE38" s="56"/>
      <c r="BF38" s="56"/>
      <c r="BG38" s="56"/>
      <c r="BH38" s="56"/>
      <c r="BI38" s="56"/>
      <c r="BJ38" s="56"/>
      <c r="BK38" s="56"/>
    </row>
    <row r="39" spans="1:63" ht="9" customHeight="1" x14ac:dyDescent="0.2">
      <c r="A39" s="43"/>
      <c r="B39" s="43"/>
      <c r="C39" s="43"/>
      <c r="D39" s="43"/>
      <c r="E39" s="43"/>
      <c r="F39" s="43"/>
      <c r="G39" s="43"/>
      <c r="H39" s="43"/>
      <c r="I39" s="43"/>
      <c r="J39" s="43"/>
      <c r="K39" s="43"/>
      <c r="L39" s="43"/>
      <c r="M39" s="43"/>
      <c r="N39" s="43"/>
      <c r="O39" s="43"/>
      <c r="P39" s="43"/>
      <c r="Q39" s="43"/>
      <c r="R39" s="43"/>
      <c r="S39" s="43"/>
      <c r="T39" s="43"/>
      <c r="U39" s="43"/>
      <c r="V39" s="43"/>
      <c r="W39" s="43"/>
      <c r="X39" s="47"/>
      <c r="Y39" s="47"/>
      <c r="Z39" s="47"/>
      <c r="AA39" s="78"/>
      <c r="AB39" s="79"/>
      <c r="AC39" s="47"/>
      <c r="AD39" s="47"/>
      <c r="AF39" s="47"/>
      <c r="AG39" s="47"/>
      <c r="AH39" s="47"/>
      <c r="AI39" s="47"/>
      <c r="AJ39" s="47"/>
      <c r="AK39" s="47"/>
      <c r="AL39" s="47"/>
      <c r="AM39" s="64"/>
      <c r="AN39" s="47"/>
      <c r="AO39" s="47"/>
      <c r="AP39" s="47"/>
      <c r="AQ39" s="47"/>
      <c r="AR39" s="47"/>
      <c r="AS39" s="47"/>
      <c r="AT39" s="56"/>
      <c r="AU39" s="56"/>
      <c r="AV39" s="56"/>
      <c r="AW39" s="56"/>
      <c r="AX39" s="56"/>
      <c r="AY39" s="56"/>
      <c r="AZ39" s="56"/>
      <c r="BA39" s="56"/>
      <c r="BB39" s="56"/>
      <c r="BC39" s="56"/>
      <c r="BD39" s="56"/>
      <c r="BE39" s="56"/>
      <c r="BF39" s="56"/>
      <c r="BG39" s="56"/>
      <c r="BH39" s="56"/>
      <c r="BI39" s="56"/>
      <c r="BJ39" s="56"/>
      <c r="BK39" s="56"/>
    </row>
    <row r="40" spans="1:63" ht="13.5" customHeight="1" x14ac:dyDescent="0.2">
      <c r="A40" s="66"/>
      <c r="C40" s="104" t="s">
        <v>67</v>
      </c>
      <c r="G40" s="109"/>
      <c r="H40" s="102" t="s">
        <v>66</v>
      </c>
      <c r="I40" s="176" t="s">
        <v>7</v>
      </c>
      <c r="J40" s="177"/>
      <c r="K40" s="43"/>
      <c r="L40" s="43"/>
      <c r="M40" s="43"/>
      <c r="N40" s="43"/>
      <c r="O40" s="47"/>
      <c r="P40" s="47"/>
      <c r="Q40" s="47"/>
      <c r="R40" s="46"/>
      <c r="T40" s="47"/>
      <c r="U40" s="47"/>
      <c r="V40" s="47"/>
      <c r="W40" s="47"/>
      <c r="Y40" s="78"/>
      <c r="Z40" s="79"/>
      <c r="AA40" s="47"/>
      <c r="AB40" s="47"/>
      <c r="AC40" s="47"/>
      <c r="AD40" s="47"/>
      <c r="AE40" s="47"/>
      <c r="AF40" s="47"/>
      <c r="AG40" s="47"/>
      <c r="AH40" s="47"/>
      <c r="AI40" s="47"/>
      <c r="AJ40" s="47"/>
      <c r="AK40" s="56"/>
      <c r="AL40" s="56"/>
      <c r="AM40" s="56"/>
      <c r="AN40" s="56"/>
      <c r="AO40" s="56"/>
      <c r="AP40" s="56"/>
      <c r="AQ40" s="56"/>
      <c r="AR40" s="56"/>
      <c r="AS40" s="56"/>
      <c r="AT40" s="56"/>
      <c r="AU40" s="56"/>
      <c r="AV40" s="56"/>
      <c r="AW40" s="56"/>
      <c r="AX40" s="56"/>
      <c r="AY40" s="56"/>
      <c r="AZ40" s="56"/>
      <c r="BA40" s="56"/>
      <c r="BB40" s="56"/>
    </row>
    <row r="41" spans="1:63" ht="6.75" customHeight="1" x14ac:dyDescent="0.2">
      <c r="A41" s="66"/>
      <c r="H41" s="103"/>
      <c r="I41" s="176"/>
      <c r="J41" s="177"/>
      <c r="K41" s="43"/>
      <c r="L41" s="43"/>
      <c r="M41" s="43"/>
      <c r="N41" s="43"/>
      <c r="O41" s="47"/>
      <c r="P41" s="47"/>
      <c r="Q41" s="47"/>
      <c r="R41" s="46"/>
      <c r="T41" s="47"/>
      <c r="U41" s="47"/>
      <c r="V41" s="47"/>
      <c r="W41" s="47"/>
      <c r="Y41" s="78"/>
      <c r="Z41" s="79"/>
      <c r="AA41" s="47"/>
      <c r="AB41" s="47"/>
      <c r="AC41" s="47"/>
      <c r="AD41" s="47"/>
      <c r="AE41" s="47"/>
      <c r="AF41" s="47"/>
      <c r="AG41" s="47"/>
      <c r="AH41" s="47"/>
      <c r="AI41" s="47"/>
      <c r="AJ41" s="47"/>
      <c r="AK41" s="56"/>
      <c r="AL41" s="56"/>
      <c r="AM41" s="56"/>
      <c r="AN41" s="56"/>
      <c r="AO41" s="56"/>
      <c r="AP41" s="56"/>
      <c r="AQ41" s="56"/>
      <c r="AR41" s="56"/>
      <c r="AS41" s="56"/>
      <c r="AT41" s="56"/>
      <c r="AU41" s="56"/>
      <c r="AV41" s="56"/>
      <c r="AW41" s="56"/>
      <c r="AX41" s="56"/>
      <c r="AY41" s="56"/>
      <c r="AZ41" s="56"/>
      <c r="BA41" s="56"/>
      <c r="BB41" s="56"/>
    </row>
    <row r="42" spans="1:63" ht="13.5" customHeight="1" x14ac:dyDescent="0.2">
      <c r="A42" s="43"/>
      <c r="G42" s="110"/>
      <c r="H42" s="102" t="s">
        <v>66</v>
      </c>
      <c r="I42" s="176" t="s">
        <v>62</v>
      </c>
      <c r="J42" s="177"/>
      <c r="K42" s="43"/>
      <c r="L42" s="43"/>
      <c r="M42" s="43"/>
      <c r="N42" s="43"/>
      <c r="O42" s="47"/>
      <c r="P42" s="47"/>
      <c r="Q42" s="47"/>
      <c r="R42" s="47"/>
      <c r="T42" s="47"/>
      <c r="U42" s="47"/>
      <c r="V42" s="47"/>
      <c r="W42" s="47"/>
      <c r="Y42" s="78"/>
      <c r="Z42" s="79"/>
      <c r="AA42" s="47"/>
      <c r="AB42" s="47"/>
      <c r="AC42" s="47"/>
      <c r="AD42" s="47"/>
      <c r="AE42" s="47"/>
      <c r="AF42" s="47"/>
      <c r="AG42" s="47"/>
      <c r="AH42" s="47"/>
      <c r="AI42" s="47"/>
      <c r="AJ42" s="47"/>
      <c r="AK42" s="56"/>
      <c r="AL42" s="56"/>
      <c r="AM42" s="56"/>
      <c r="AN42" s="56"/>
      <c r="AO42" s="56"/>
      <c r="AP42" s="56"/>
      <c r="AQ42" s="56"/>
      <c r="AR42" s="56"/>
      <c r="AS42" s="56"/>
      <c r="AT42" s="56"/>
      <c r="AU42" s="56"/>
      <c r="AV42" s="56"/>
      <c r="AW42" s="56"/>
      <c r="AX42" s="56"/>
      <c r="AY42" s="56"/>
      <c r="AZ42" s="56"/>
      <c r="BA42" s="56"/>
      <c r="BB42" s="56"/>
    </row>
    <row r="43" spans="1:63" ht="6.75" customHeight="1" x14ac:dyDescent="0.2">
      <c r="A43" s="43"/>
      <c r="H43" s="103"/>
      <c r="I43" s="176"/>
      <c r="J43" s="177"/>
      <c r="K43" s="43"/>
      <c r="L43" s="43"/>
      <c r="M43" s="43"/>
      <c r="N43" s="43"/>
      <c r="O43" s="47"/>
      <c r="P43" s="47"/>
      <c r="Q43" s="47"/>
      <c r="R43" s="47"/>
      <c r="T43" s="47"/>
      <c r="U43" s="47"/>
      <c r="V43" s="47"/>
      <c r="W43" s="47"/>
      <c r="Y43" s="78"/>
      <c r="Z43" s="79"/>
      <c r="AA43" s="47"/>
      <c r="AB43" s="47"/>
      <c r="AC43" s="47"/>
      <c r="AD43" s="47"/>
      <c r="AE43" s="47"/>
      <c r="AF43" s="47"/>
      <c r="AG43" s="47"/>
      <c r="AH43" s="47"/>
      <c r="AI43" s="47"/>
      <c r="AJ43" s="47"/>
      <c r="AK43" s="56"/>
      <c r="AL43" s="56"/>
      <c r="AM43" s="56"/>
      <c r="AN43" s="56"/>
      <c r="AO43" s="56"/>
      <c r="AP43" s="56"/>
      <c r="AQ43" s="56"/>
      <c r="AR43" s="56"/>
      <c r="AS43" s="56"/>
      <c r="AT43" s="56"/>
      <c r="AU43" s="56"/>
      <c r="AV43" s="56"/>
      <c r="AW43" s="56"/>
      <c r="AX43" s="56"/>
      <c r="AY43" s="56"/>
      <c r="AZ43" s="56"/>
      <c r="BA43" s="56"/>
      <c r="BB43" s="56"/>
    </row>
    <row r="44" spans="1:63" ht="13.5" customHeight="1" x14ac:dyDescent="0.2">
      <c r="A44" s="43"/>
      <c r="G44" s="111"/>
      <c r="H44" s="102" t="s">
        <v>66</v>
      </c>
      <c r="I44" s="178" t="s">
        <v>27</v>
      </c>
      <c r="J44" s="179"/>
      <c r="K44" s="65"/>
      <c r="L44" s="65"/>
      <c r="M44" s="65"/>
      <c r="N44" s="65"/>
      <c r="O44" s="65"/>
      <c r="P44" s="65"/>
      <c r="Q44" s="65"/>
      <c r="R44" s="47"/>
      <c r="T44" s="47"/>
      <c r="U44" s="47"/>
      <c r="V44" s="47"/>
      <c r="W44" s="47"/>
      <c r="Y44" s="78"/>
      <c r="Z44" s="79"/>
      <c r="AA44" s="47"/>
      <c r="AB44" s="47"/>
      <c r="AC44" s="47"/>
      <c r="AD44" s="67"/>
      <c r="AE44" s="47"/>
      <c r="AF44" s="47"/>
      <c r="AG44" s="47"/>
      <c r="AH44" s="47"/>
      <c r="AI44" s="47"/>
      <c r="AJ44" s="47"/>
      <c r="AK44" s="56"/>
      <c r="AL44" s="56"/>
      <c r="AM44" s="56"/>
      <c r="AN44" s="56"/>
      <c r="AO44" s="56"/>
      <c r="AP44" s="56"/>
      <c r="AQ44" s="56"/>
      <c r="AR44" s="56"/>
      <c r="AS44" s="56"/>
      <c r="AT44" s="56"/>
      <c r="AU44" s="56"/>
      <c r="AV44" s="56"/>
      <c r="AW44" s="56"/>
      <c r="AX44" s="56"/>
      <c r="AY44" s="56"/>
      <c r="AZ44" s="56"/>
      <c r="BA44" s="56"/>
      <c r="BB44" s="56"/>
    </row>
    <row r="45" spans="1:63" ht="6.75" customHeight="1" x14ac:dyDescent="0.2">
      <c r="A45" s="43"/>
      <c r="H45" s="103"/>
      <c r="I45" s="178"/>
      <c r="J45" s="179"/>
      <c r="K45" s="65"/>
      <c r="L45" s="65"/>
      <c r="M45" s="65"/>
      <c r="N45" s="65"/>
      <c r="O45" s="65"/>
      <c r="P45" s="65"/>
      <c r="Q45" s="65"/>
      <c r="R45" s="47"/>
      <c r="T45" s="47"/>
      <c r="U45" s="47"/>
      <c r="V45" s="47"/>
      <c r="W45" s="47"/>
      <c r="Y45" s="78"/>
      <c r="Z45" s="79"/>
      <c r="AA45" s="47"/>
      <c r="AB45" s="47"/>
      <c r="AC45" s="47"/>
      <c r="AD45" s="67"/>
      <c r="AE45" s="47"/>
      <c r="AF45" s="47"/>
      <c r="AG45" s="47"/>
      <c r="AH45" s="47"/>
      <c r="AI45" s="47"/>
      <c r="AJ45" s="47"/>
      <c r="AK45" s="56"/>
      <c r="AL45" s="56"/>
      <c r="AM45" s="56"/>
      <c r="AN45" s="56"/>
      <c r="AO45" s="56"/>
      <c r="AP45" s="56"/>
      <c r="AQ45" s="56"/>
      <c r="AR45" s="56"/>
      <c r="AS45" s="56"/>
      <c r="AT45" s="56"/>
      <c r="AU45" s="56"/>
      <c r="AV45" s="56"/>
      <c r="AW45" s="56"/>
      <c r="AX45" s="56"/>
      <c r="AY45" s="56"/>
      <c r="AZ45" s="56"/>
      <c r="BA45" s="56"/>
      <c r="BB45" s="56"/>
    </row>
    <row r="46" spans="1:63" ht="13.5" customHeight="1" x14ac:dyDescent="0.2">
      <c r="A46" s="43"/>
      <c r="G46" s="112"/>
      <c r="H46" s="102" t="s">
        <v>66</v>
      </c>
      <c r="I46" s="178" t="s">
        <v>63</v>
      </c>
      <c r="J46" s="179"/>
      <c r="K46" s="65"/>
      <c r="L46" s="65"/>
      <c r="M46" s="65"/>
      <c r="N46" s="65"/>
      <c r="O46" s="65"/>
      <c r="P46" s="65"/>
      <c r="Q46" s="65"/>
      <c r="R46" s="56"/>
      <c r="T46" s="56"/>
      <c r="U46" s="56"/>
      <c r="V46" s="56"/>
      <c r="W46" s="56"/>
      <c r="X46" s="56"/>
      <c r="Y46" s="79"/>
      <c r="Z46" s="79"/>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row>
    <row r="47" spans="1:63" ht="6.75" customHeight="1" x14ac:dyDescent="0.2">
      <c r="A47" s="43"/>
      <c r="H47" s="103"/>
      <c r="I47" s="178" t="s">
        <v>115</v>
      </c>
      <c r="J47" s="179"/>
      <c r="K47" s="65"/>
      <c r="L47" s="65"/>
      <c r="M47" s="65"/>
      <c r="N47" s="65"/>
      <c r="O47" s="65"/>
      <c r="P47" s="65"/>
      <c r="Q47" s="65"/>
      <c r="R47" s="56"/>
      <c r="T47" s="56"/>
      <c r="U47" s="56"/>
      <c r="V47" s="56"/>
      <c r="W47" s="56"/>
      <c r="X47" s="56"/>
      <c r="Y47" s="79"/>
      <c r="Z47" s="79"/>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row>
    <row r="48" spans="1:63" ht="13.5" customHeight="1" x14ac:dyDescent="0.2">
      <c r="A48" s="47"/>
      <c r="G48" s="113"/>
      <c r="H48" s="102" t="s">
        <v>66</v>
      </c>
      <c r="I48" s="178" t="s">
        <v>29</v>
      </c>
      <c r="J48" s="180"/>
      <c r="K48" s="59"/>
      <c r="L48" s="59"/>
      <c r="M48" s="59"/>
      <c r="N48" s="59"/>
      <c r="O48" s="59"/>
      <c r="P48" s="59"/>
      <c r="Q48" s="59"/>
      <c r="R48" s="56"/>
      <c r="T48" s="56"/>
      <c r="U48" s="56"/>
      <c r="V48" s="56"/>
      <c r="W48" s="56"/>
      <c r="X48" s="56"/>
      <c r="Y48" s="79"/>
      <c r="Z48" s="79"/>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row>
    <row r="49" spans="1:63" ht="6.75" customHeight="1" x14ac:dyDescent="0.2">
      <c r="A49" s="47"/>
      <c r="H49" s="103"/>
      <c r="I49" s="178"/>
      <c r="J49" s="180"/>
      <c r="K49" s="59"/>
      <c r="L49" s="59"/>
      <c r="M49" s="59"/>
      <c r="N49" s="59"/>
      <c r="O49" s="59"/>
      <c r="P49" s="59"/>
      <c r="Q49" s="59"/>
      <c r="R49" s="56"/>
      <c r="T49" s="56"/>
      <c r="U49" s="56"/>
      <c r="V49" s="56"/>
      <c r="W49" s="56"/>
      <c r="X49" s="56"/>
      <c r="Y49" s="79"/>
      <c r="Z49" s="79"/>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row>
    <row r="50" spans="1:63" ht="13.5" customHeight="1" x14ac:dyDescent="0.2">
      <c r="A50" s="56"/>
      <c r="G50" s="114"/>
      <c r="H50" s="102" t="s">
        <v>66</v>
      </c>
      <c r="I50" s="178" t="s">
        <v>64</v>
      </c>
      <c r="J50" s="181"/>
      <c r="K50" s="56"/>
      <c r="L50" s="56"/>
      <c r="M50" s="56"/>
      <c r="N50" s="56"/>
      <c r="O50" s="56"/>
      <c r="P50" s="56"/>
      <c r="Q50" s="56"/>
      <c r="R50" s="56"/>
      <c r="T50" s="56"/>
      <c r="U50" s="56"/>
      <c r="V50" s="56"/>
      <c r="W50" s="56"/>
      <c r="X50" s="56"/>
      <c r="Y50" s="79"/>
      <c r="Z50" s="79"/>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row>
    <row r="51" spans="1:63" ht="6.75" customHeight="1" x14ac:dyDescent="0.2">
      <c r="A51" s="56"/>
      <c r="H51" s="103"/>
      <c r="I51" s="178"/>
      <c r="J51" s="181"/>
      <c r="K51" s="56"/>
      <c r="L51" s="56"/>
      <c r="M51" s="56"/>
      <c r="N51" s="56"/>
      <c r="O51" s="56"/>
      <c r="P51" s="56"/>
      <c r="Q51" s="56"/>
      <c r="R51" s="56"/>
      <c r="T51" s="56"/>
      <c r="U51" s="56"/>
      <c r="V51" s="56"/>
      <c r="W51" s="56"/>
      <c r="X51" s="56"/>
      <c r="Y51" s="79"/>
      <c r="Z51" s="79"/>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row>
    <row r="52" spans="1:63" ht="13.5" customHeight="1" x14ac:dyDescent="0.2">
      <c r="A52" s="56"/>
      <c r="G52" s="115"/>
      <c r="H52" s="102" t="s">
        <v>66</v>
      </c>
      <c r="I52" s="178" t="s">
        <v>65</v>
      </c>
      <c r="J52" s="181"/>
      <c r="K52" s="56"/>
      <c r="L52" s="56"/>
      <c r="M52" s="56"/>
      <c r="N52" s="56"/>
      <c r="O52" s="56"/>
      <c r="P52" s="56"/>
      <c r="Q52" s="56"/>
      <c r="R52" s="56"/>
      <c r="T52" s="56"/>
      <c r="U52" s="56"/>
      <c r="V52" s="56"/>
      <c r="W52" s="56"/>
      <c r="X52" s="56"/>
      <c r="Y52" s="79"/>
      <c r="Z52" s="79"/>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row>
    <row r="53" spans="1:63" ht="6.75" customHeight="1" x14ac:dyDescent="0.2">
      <c r="A53" s="56"/>
      <c r="H53" s="103"/>
      <c r="I53" s="178"/>
      <c r="J53" s="181"/>
      <c r="K53" s="56"/>
      <c r="L53" s="56"/>
      <c r="M53" s="56"/>
      <c r="N53" s="56"/>
      <c r="O53" s="56"/>
      <c r="P53" s="56"/>
      <c r="Q53" s="56"/>
      <c r="R53" s="56"/>
      <c r="T53" s="56"/>
      <c r="U53" s="56"/>
      <c r="V53" s="56"/>
      <c r="W53" s="56"/>
      <c r="X53" s="56"/>
      <c r="Y53" s="79"/>
      <c r="Z53" s="79"/>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row>
    <row r="54" spans="1:63" ht="13.5" customHeight="1" x14ac:dyDescent="0.2">
      <c r="A54" s="56"/>
      <c r="G54" s="116"/>
      <c r="H54" s="102" t="s">
        <v>66</v>
      </c>
      <c r="I54" s="178" t="s">
        <v>6</v>
      </c>
      <c r="J54" s="181"/>
      <c r="K54" s="56"/>
      <c r="L54" s="56"/>
      <c r="M54" s="56"/>
      <c r="N54" s="56"/>
      <c r="O54" s="56"/>
      <c r="P54" s="56"/>
      <c r="Q54" s="56"/>
      <c r="R54" s="56"/>
      <c r="S54" s="56"/>
      <c r="T54" s="56"/>
      <c r="U54" s="56"/>
      <c r="V54" s="56"/>
      <c r="W54" s="56"/>
      <c r="X54" s="56"/>
      <c r="Y54" s="79"/>
      <c r="Z54" s="79"/>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row>
    <row r="55" spans="1:63" ht="6.75" customHeight="1" x14ac:dyDescent="0.2">
      <c r="A55" s="56"/>
      <c r="B55" s="56"/>
      <c r="C55" s="56"/>
      <c r="D55" s="56"/>
      <c r="E55" s="56"/>
      <c r="F55" s="56"/>
      <c r="G55" s="56"/>
      <c r="H55" s="56"/>
      <c r="I55" s="181"/>
      <c r="J55" s="181"/>
      <c r="K55" s="56"/>
      <c r="L55" s="56"/>
      <c r="M55" s="56"/>
      <c r="N55" s="56"/>
      <c r="O55" s="56"/>
      <c r="P55" s="56"/>
      <c r="Q55" s="56"/>
      <c r="R55" s="56"/>
      <c r="S55" s="56"/>
      <c r="T55" s="56"/>
      <c r="U55" s="56"/>
      <c r="V55" s="56"/>
      <c r="W55" s="56"/>
      <c r="X55" s="56"/>
      <c r="Y55" s="56"/>
      <c r="Z55" s="56"/>
      <c r="AA55" s="79"/>
      <c r="AB55" s="79"/>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row>
    <row r="56" spans="1:63" ht="13.5" customHeight="1" x14ac:dyDescent="0.2">
      <c r="A56" s="56"/>
      <c r="B56" s="56"/>
      <c r="C56" s="56"/>
      <c r="D56" s="56"/>
      <c r="E56" s="56"/>
      <c r="F56" s="56"/>
      <c r="G56" s="117"/>
      <c r="H56" s="102" t="s">
        <v>66</v>
      </c>
      <c r="I56" s="178" t="s">
        <v>70</v>
      </c>
      <c r="J56" s="181"/>
      <c r="K56" s="56"/>
      <c r="L56" s="56"/>
      <c r="M56" s="56"/>
      <c r="N56" s="56"/>
      <c r="O56" s="56"/>
      <c r="P56" s="56"/>
      <c r="Q56" s="56"/>
      <c r="R56" s="56"/>
      <c r="S56" s="56"/>
      <c r="T56" s="56"/>
      <c r="U56" s="56"/>
      <c r="V56" s="56"/>
      <c r="W56" s="56"/>
      <c r="X56" s="56"/>
      <c r="Y56" s="56"/>
      <c r="Z56" s="56"/>
      <c r="AA56" s="79"/>
      <c r="AB56" s="79"/>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row>
    <row r="57" spans="1:63" ht="18" hidden="1" customHeight="1" x14ac:dyDescent="0.2">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79"/>
      <c r="AB57" s="79"/>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row>
    <row r="58" spans="1:63" ht="18" hidden="1" customHeight="1" x14ac:dyDescent="0.2">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79"/>
      <c r="AB58" s="79"/>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row>
    <row r="59" spans="1:63" ht="18" hidden="1" customHeight="1" x14ac:dyDescent="0.2">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79"/>
      <c r="AB59" s="79"/>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row>
    <row r="60" spans="1:63" ht="18" hidden="1" customHeight="1" x14ac:dyDescent="0.2">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79"/>
      <c r="AB60" s="79"/>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row>
    <row r="61" spans="1:63" ht="18" hidden="1" customHeight="1" x14ac:dyDescent="0.2">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79"/>
      <c r="AB61" s="79"/>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row>
    <row r="62" spans="1:63" ht="18" hidden="1" customHeight="1" x14ac:dyDescent="0.2">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79"/>
      <c r="AB62" s="79"/>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row>
    <row r="63" spans="1:63" ht="18" hidden="1" customHeight="1" x14ac:dyDescent="0.2">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79"/>
      <c r="AB63" s="79"/>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c r="BJ63" s="56"/>
      <c r="BK63" s="56"/>
    </row>
    <row r="64" spans="1:63" ht="18" hidden="1" customHeight="1" x14ac:dyDescent="0.2">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79"/>
      <c r="AB64" s="79"/>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row>
    <row r="65" spans="1:63" ht="18" hidden="1" customHeight="1" x14ac:dyDescent="0.2">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79"/>
      <c r="AB65" s="79"/>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row>
    <row r="66" spans="1:63" ht="18" hidden="1" customHeight="1" x14ac:dyDescent="0.2">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79"/>
      <c r="AB66" s="79"/>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row>
    <row r="67" spans="1:63" ht="18" hidden="1" customHeight="1" x14ac:dyDescent="0.2">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79"/>
      <c r="AB67" s="79"/>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row>
    <row r="68" spans="1:63" ht="18" hidden="1" customHeight="1" x14ac:dyDescent="0.2">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79"/>
      <c r="AB68" s="79"/>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row>
    <row r="69" spans="1:63" ht="18" hidden="1" customHeight="1" x14ac:dyDescent="0.2">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79"/>
      <c r="AB69" s="79"/>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row>
    <row r="70" spans="1:63" ht="18" hidden="1" customHeight="1" x14ac:dyDescent="0.2">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79"/>
      <c r="AB70" s="79"/>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row>
    <row r="71" spans="1:63" ht="18" hidden="1" customHeight="1" x14ac:dyDescent="0.2">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79"/>
      <c r="AB71" s="79"/>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c r="BI71" s="56"/>
      <c r="BJ71" s="56"/>
      <c r="BK71" s="56"/>
    </row>
    <row r="72" spans="1:63" ht="18" hidden="1" customHeight="1" x14ac:dyDescent="0.2">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79"/>
      <c r="AB72" s="79"/>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row>
    <row r="73" spans="1:63" ht="18" hidden="1" customHeight="1" x14ac:dyDescent="0.2">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79"/>
      <c r="AB73" s="79"/>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row>
    <row r="74" spans="1:63" ht="18" hidden="1" customHeight="1" x14ac:dyDescent="0.2">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79"/>
      <c r="AB74" s="79"/>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row>
    <row r="75" spans="1:63" ht="18" hidden="1" customHeight="1" x14ac:dyDescent="0.2">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79"/>
      <c r="AB75" s="79"/>
      <c r="AC75" s="56"/>
      <c r="AD75" s="56"/>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c r="BI75" s="56"/>
      <c r="BJ75" s="56"/>
      <c r="BK75" s="56"/>
    </row>
    <row r="76" spans="1:63" ht="18" hidden="1" customHeight="1" x14ac:dyDescent="0.2">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79"/>
      <c r="AB76" s="79"/>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row>
    <row r="77" spans="1:63" ht="18" hidden="1" customHeight="1" x14ac:dyDescent="0.2">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79"/>
      <c r="AB77" s="79"/>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row>
    <row r="78" spans="1:63" ht="18" hidden="1" customHeight="1" x14ac:dyDescent="0.2">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79"/>
      <c r="AB78" s="79"/>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row>
    <row r="79" spans="1:63" ht="18" hidden="1" customHeight="1" x14ac:dyDescent="0.2">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79"/>
      <c r="AB79" s="79"/>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row>
    <row r="80" spans="1:63" ht="18" hidden="1" customHeight="1" x14ac:dyDescent="0.2">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79"/>
      <c r="AB80" s="79"/>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row>
    <row r="81" spans="1:63" ht="18" hidden="1" customHeight="1" x14ac:dyDescent="0.2">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79"/>
      <c r="AB81" s="79"/>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row>
    <row r="82" spans="1:63" ht="18" hidden="1" customHeight="1" x14ac:dyDescent="0.2">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79"/>
      <c r="AB82" s="79"/>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c r="BJ82" s="56"/>
      <c r="BK82" s="56"/>
    </row>
    <row r="83" spans="1:63" ht="18" hidden="1" customHeight="1" x14ac:dyDescent="0.2">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79"/>
      <c r="AB83" s="79"/>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row>
    <row r="84" spans="1:63" ht="18" hidden="1" customHeight="1" x14ac:dyDescent="0.2">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79"/>
      <c r="AB84" s="79"/>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c r="BJ84" s="56"/>
      <c r="BK84" s="56"/>
    </row>
    <row r="85" spans="1:63" ht="18" hidden="1" customHeight="1" x14ac:dyDescent="0.2">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79"/>
      <c r="AB85" s="79"/>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c r="BJ85" s="56"/>
      <c r="BK85" s="56"/>
    </row>
    <row r="86" spans="1:63" ht="18" hidden="1" customHeight="1" x14ac:dyDescent="0.2">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79"/>
      <c r="AB86" s="79"/>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c r="BJ86" s="56"/>
      <c r="BK86" s="56"/>
    </row>
    <row r="87" spans="1:63" ht="18" hidden="1" customHeight="1" x14ac:dyDescent="0.2">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79"/>
      <c r="AB87" s="79"/>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c r="BJ87" s="56"/>
      <c r="BK87" s="56"/>
    </row>
    <row r="88" spans="1:63" ht="18" hidden="1" customHeight="1" x14ac:dyDescent="0.2">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79"/>
      <c r="AB88" s="79"/>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c r="BJ88" s="56"/>
      <c r="BK88" s="56"/>
    </row>
    <row r="89" spans="1:63" ht="18" hidden="1" customHeight="1" x14ac:dyDescent="0.2">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79"/>
      <c r="AB89" s="79"/>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row>
    <row r="90" spans="1:63" ht="18" hidden="1" customHeight="1" x14ac:dyDescent="0.2">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79"/>
      <c r="AB90" s="79"/>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c r="BJ90" s="56"/>
      <c r="BK90" s="56"/>
    </row>
    <row r="91" spans="1:63" ht="18" hidden="1" customHeight="1" x14ac:dyDescent="0.2">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79"/>
      <c r="AB91" s="79"/>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row>
    <row r="92" spans="1:63" ht="18" hidden="1" customHeight="1" x14ac:dyDescent="0.2">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79"/>
      <c r="AB92" s="79"/>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row>
    <row r="93" spans="1:63" ht="18" hidden="1" customHeight="1" x14ac:dyDescent="0.2">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79"/>
      <c r="AB93" s="79"/>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6"/>
      <c r="BK93" s="56"/>
    </row>
    <row r="94" spans="1:63" ht="18" hidden="1" customHeight="1" x14ac:dyDescent="0.2">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79"/>
      <c r="AB94" s="79"/>
      <c r="AC94" s="56"/>
      <c r="AD94" s="56"/>
      <c r="AE94" s="56"/>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c r="BI94" s="56"/>
      <c r="BJ94" s="56"/>
      <c r="BK94" s="56"/>
    </row>
    <row r="95" spans="1:63" ht="18" hidden="1" customHeight="1" x14ac:dyDescent="0.2">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79"/>
      <c r="AB95" s="79"/>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c r="BJ95" s="56"/>
      <c r="BK95" s="56"/>
    </row>
    <row r="96" spans="1:63" ht="18" hidden="1" customHeight="1" x14ac:dyDescent="0.2">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79"/>
      <c r="AB96" s="79"/>
      <c r="AC96" s="56"/>
      <c r="AD96" s="56"/>
      <c r="AE96" s="56"/>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56"/>
      <c r="BE96" s="56"/>
      <c r="BF96" s="56"/>
      <c r="BG96" s="56"/>
      <c r="BH96" s="56"/>
      <c r="BI96" s="56"/>
      <c r="BJ96" s="56"/>
      <c r="BK96" s="56"/>
    </row>
    <row r="97" spans="1:63" ht="18" hidden="1" customHeight="1" x14ac:dyDescent="0.2">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79"/>
      <c r="AB97" s="79"/>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6"/>
      <c r="BJ97" s="56"/>
      <c r="BK97" s="56"/>
    </row>
    <row r="98" spans="1:63" ht="18" hidden="1" customHeight="1" x14ac:dyDescent="0.2">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79"/>
      <c r="AB98" s="79"/>
      <c r="AC98" s="56"/>
      <c r="AD98" s="56"/>
      <c r="AE98" s="56"/>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c r="BI98" s="56"/>
      <c r="BJ98" s="56"/>
      <c r="BK98" s="56"/>
    </row>
    <row r="99" spans="1:63" ht="18" hidden="1" customHeight="1" x14ac:dyDescent="0.2">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79"/>
      <c r="AB99" s="79"/>
      <c r="AC99" s="56"/>
      <c r="AD99" s="56"/>
      <c r="AE99" s="56"/>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c r="BG99" s="56"/>
      <c r="BH99" s="56"/>
      <c r="BI99" s="56"/>
      <c r="BJ99" s="56"/>
      <c r="BK99" s="56"/>
    </row>
    <row r="100" spans="1:63" ht="18" hidden="1" customHeight="1" x14ac:dyDescent="0.2">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79"/>
      <c r="AB100" s="79"/>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c r="BJ100" s="56"/>
      <c r="BK100" s="56"/>
    </row>
    <row r="101" spans="1:63" ht="18" hidden="1" customHeight="1" x14ac:dyDescent="0.2">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79"/>
      <c r="AB101" s="79"/>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c r="BJ101" s="56"/>
      <c r="BK101" s="56"/>
    </row>
    <row r="102" spans="1:63" ht="18" hidden="1" customHeight="1" x14ac:dyDescent="0.2">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79"/>
      <c r="AB102" s="79"/>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c r="BI102" s="56"/>
      <c r="BJ102" s="56"/>
      <c r="BK102" s="56"/>
    </row>
    <row r="103" spans="1:63" ht="18" hidden="1" customHeight="1" x14ac:dyDescent="0.2">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79"/>
      <c r="AB103" s="79"/>
      <c r="AC103" s="56"/>
      <c r="AD103" s="56"/>
      <c r="AE103" s="56"/>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56"/>
      <c r="BD103" s="56"/>
      <c r="BE103" s="56"/>
      <c r="BF103" s="56"/>
      <c r="BG103" s="56"/>
      <c r="BH103" s="56"/>
      <c r="BI103" s="56"/>
      <c r="BJ103" s="56"/>
      <c r="BK103" s="56"/>
    </row>
    <row r="104" spans="1:63" ht="18" hidden="1" customHeight="1" x14ac:dyDescent="0.2">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79"/>
      <c r="AB104" s="79"/>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c r="BJ104" s="56"/>
      <c r="BK104" s="56"/>
    </row>
    <row r="105" spans="1:63" ht="18" hidden="1" customHeight="1" x14ac:dyDescent="0.2">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79"/>
      <c r="AB105" s="79"/>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c r="BI105" s="56"/>
      <c r="BJ105" s="56"/>
      <c r="BK105" s="56"/>
    </row>
    <row r="106" spans="1:63" ht="18" hidden="1" customHeight="1" x14ac:dyDescent="0.2">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79"/>
      <c r="AB106" s="79"/>
      <c r="AC106" s="56"/>
      <c r="AD106" s="56"/>
      <c r="AE106" s="56"/>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c r="BB106" s="56"/>
      <c r="BC106" s="56"/>
      <c r="BD106" s="56"/>
      <c r="BE106" s="56"/>
      <c r="BF106" s="56"/>
      <c r="BG106" s="56"/>
      <c r="BH106" s="56"/>
      <c r="BI106" s="56"/>
      <c r="BJ106" s="56"/>
      <c r="BK106" s="56"/>
    </row>
    <row r="107" spans="1:63" ht="18" hidden="1" customHeight="1" x14ac:dyDescent="0.2">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79"/>
      <c r="AB107" s="79"/>
      <c r="AC107" s="56"/>
      <c r="AD107" s="56"/>
      <c r="AE107" s="56"/>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c r="BB107" s="56"/>
      <c r="BC107" s="56"/>
      <c r="BD107" s="56"/>
      <c r="BE107" s="56"/>
      <c r="BF107" s="56"/>
      <c r="BG107" s="56"/>
      <c r="BH107" s="56"/>
      <c r="BI107" s="56"/>
      <c r="BJ107" s="56"/>
      <c r="BK107" s="56"/>
    </row>
    <row r="108" spans="1:63" ht="18" hidden="1" customHeight="1" x14ac:dyDescent="0.2">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79"/>
      <c r="AB108" s="79"/>
      <c r="AC108" s="56"/>
      <c r="AD108" s="56"/>
      <c r="AE108" s="56"/>
      <c r="AF108" s="56"/>
      <c r="AG108" s="56"/>
      <c r="AH108" s="56"/>
      <c r="AI108" s="56"/>
      <c r="AJ108" s="56"/>
      <c r="AK108" s="56"/>
      <c r="AL108" s="56"/>
      <c r="AM108" s="56"/>
      <c r="AN108" s="56"/>
      <c r="AO108" s="56"/>
      <c r="AP108" s="56"/>
      <c r="AQ108" s="56"/>
      <c r="AR108" s="56"/>
      <c r="AS108" s="56"/>
      <c r="AT108" s="56"/>
      <c r="AU108" s="56"/>
      <c r="AV108" s="56"/>
      <c r="AW108" s="56"/>
      <c r="AX108" s="56"/>
      <c r="AY108" s="56"/>
      <c r="AZ108" s="56"/>
      <c r="BA108" s="56"/>
      <c r="BB108" s="56"/>
      <c r="BC108" s="56"/>
      <c r="BD108" s="56"/>
      <c r="BE108" s="56"/>
      <c r="BF108" s="56"/>
      <c r="BG108" s="56"/>
      <c r="BH108" s="56"/>
      <c r="BI108" s="56"/>
      <c r="BJ108" s="56"/>
      <c r="BK108" s="56"/>
    </row>
    <row r="109" spans="1:63" ht="18" hidden="1" customHeight="1" x14ac:dyDescent="0.2">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79"/>
      <c r="AB109" s="79"/>
      <c r="AC109" s="56"/>
      <c r="AD109" s="56"/>
      <c r="AE109" s="56"/>
      <c r="AF109" s="56"/>
      <c r="AG109" s="56"/>
      <c r="AH109" s="56"/>
      <c r="AI109" s="56"/>
      <c r="AJ109" s="56"/>
      <c r="AK109" s="56"/>
      <c r="AL109" s="56"/>
      <c r="AM109" s="56"/>
      <c r="AN109" s="56"/>
      <c r="AO109" s="56"/>
      <c r="AP109" s="56"/>
      <c r="AQ109" s="56"/>
      <c r="AR109" s="56"/>
      <c r="AS109" s="56"/>
      <c r="AT109" s="56"/>
      <c r="AU109" s="56"/>
      <c r="AV109" s="56"/>
      <c r="AW109" s="56"/>
      <c r="AX109" s="56"/>
      <c r="AY109" s="56"/>
      <c r="AZ109" s="56"/>
      <c r="BA109" s="56"/>
      <c r="BB109" s="56"/>
      <c r="BC109" s="56"/>
      <c r="BD109" s="56"/>
      <c r="BE109" s="56"/>
      <c r="BF109" s="56"/>
      <c r="BG109" s="56"/>
      <c r="BH109" s="56"/>
      <c r="BI109" s="56"/>
      <c r="BJ109" s="56"/>
      <c r="BK109" s="56"/>
    </row>
    <row r="110" spans="1:63" ht="18" hidden="1" customHeight="1" x14ac:dyDescent="0.2">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79"/>
      <c r="AB110" s="79"/>
      <c r="AC110" s="56"/>
      <c r="AD110" s="56"/>
      <c r="AE110" s="56"/>
      <c r="AF110" s="56"/>
      <c r="AG110" s="56"/>
      <c r="AH110" s="56"/>
      <c r="AI110" s="56"/>
      <c r="AJ110" s="56"/>
      <c r="AK110" s="56"/>
      <c r="AL110" s="56"/>
      <c r="AM110" s="56"/>
      <c r="AN110" s="56"/>
      <c r="AO110" s="56"/>
      <c r="AP110" s="56"/>
      <c r="AQ110" s="56"/>
      <c r="AR110" s="56"/>
      <c r="AS110" s="56"/>
      <c r="AT110" s="56"/>
      <c r="AU110" s="56"/>
      <c r="AV110" s="56"/>
      <c r="AW110" s="56"/>
      <c r="AX110" s="56"/>
      <c r="AY110" s="56"/>
      <c r="AZ110" s="56"/>
      <c r="BA110" s="56"/>
      <c r="BB110" s="56"/>
      <c r="BC110" s="56"/>
      <c r="BD110" s="56"/>
      <c r="BE110" s="56"/>
      <c r="BF110" s="56"/>
      <c r="BG110" s="56"/>
      <c r="BH110" s="56"/>
      <c r="BI110" s="56"/>
      <c r="BJ110" s="56"/>
      <c r="BK110" s="56"/>
    </row>
    <row r="111" spans="1:63" ht="18" hidden="1" customHeight="1" x14ac:dyDescent="0.2">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79"/>
      <c r="AB111" s="79"/>
      <c r="AC111" s="56"/>
      <c r="AD111" s="56"/>
      <c r="AE111" s="56"/>
      <c r="AF111" s="56"/>
      <c r="AG111" s="56"/>
      <c r="AH111" s="56"/>
      <c r="AI111" s="56"/>
      <c r="AJ111" s="56"/>
      <c r="AK111" s="56"/>
      <c r="AL111" s="56"/>
      <c r="AM111" s="56"/>
      <c r="AN111" s="56"/>
      <c r="AO111" s="56"/>
      <c r="AP111" s="56"/>
      <c r="AQ111" s="56"/>
      <c r="AR111" s="56"/>
      <c r="AS111" s="56"/>
      <c r="AT111" s="56"/>
      <c r="AU111" s="56"/>
      <c r="AV111" s="56"/>
      <c r="AW111" s="56"/>
      <c r="AX111" s="56"/>
      <c r="AY111" s="56"/>
      <c r="AZ111" s="56"/>
      <c r="BA111" s="56"/>
      <c r="BB111" s="56"/>
      <c r="BC111" s="56"/>
      <c r="BD111" s="56"/>
      <c r="BE111" s="56"/>
      <c r="BF111" s="56"/>
      <c r="BG111" s="56"/>
      <c r="BH111" s="56"/>
      <c r="BI111" s="56"/>
      <c r="BJ111" s="56"/>
      <c r="BK111" s="56"/>
    </row>
    <row r="112" spans="1:63" ht="18" hidden="1" customHeight="1" x14ac:dyDescent="0.2">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79"/>
      <c r="AB112" s="79"/>
      <c r="AC112" s="56"/>
      <c r="AD112" s="56"/>
      <c r="AE112" s="56"/>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c r="BG112" s="56"/>
      <c r="BH112" s="56"/>
      <c r="BI112" s="56"/>
      <c r="BJ112" s="56"/>
      <c r="BK112" s="56"/>
    </row>
    <row r="113" spans="1:63" ht="18" hidden="1" customHeight="1" x14ac:dyDescent="0.2">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79"/>
      <c r="AB113" s="79"/>
      <c r="AC113" s="56"/>
      <c r="AD113" s="56"/>
      <c r="AE113" s="56"/>
      <c r="AF113" s="56"/>
      <c r="AG113" s="56"/>
      <c r="AH113" s="56"/>
      <c r="AI113" s="56"/>
      <c r="AJ113" s="56"/>
      <c r="AK113" s="56"/>
      <c r="AL113" s="56"/>
      <c r="AM113" s="56"/>
      <c r="AN113" s="56"/>
      <c r="AO113" s="56"/>
      <c r="AP113" s="56"/>
      <c r="AQ113" s="56"/>
      <c r="AR113" s="56"/>
      <c r="AS113" s="56"/>
      <c r="AT113" s="56"/>
      <c r="AU113" s="56"/>
      <c r="AV113" s="56"/>
      <c r="AW113" s="56"/>
      <c r="AX113" s="56"/>
      <c r="AY113" s="56"/>
      <c r="AZ113" s="56"/>
      <c r="BA113" s="56"/>
      <c r="BB113" s="56"/>
      <c r="BC113" s="56"/>
      <c r="BD113" s="56"/>
      <c r="BE113" s="56"/>
      <c r="BF113" s="56"/>
      <c r="BG113" s="56"/>
      <c r="BH113" s="56"/>
      <c r="BI113" s="56"/>
      <c r="BJ113" s="56"/>
      <c r="BK113" s="56"/>
    </row>
    <row r="114" spans="1:63" ht="18" hidden="1" customHeight="1" x14ac:dyDescent="0.2">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79"/>
      <c r="AB114" s="79"/>
      <c r="AC114" s="56"/>
      <c r="AD114" s="56"/>
      <c r="AE114" s="56"/>
      <c r="AF114" s="56"/>
      <c r="AG114" s="56"/>
      <c r="AH114" s="56"/>
      <c r="AI114" s="56"/>
      <c r="AJ114" s="56"/>
      <c r="AK114" s="56"/>
      <c r="AL114" s="56"/>
      <c r="AM114" s="56"/>
      <c r="AN114" s="56"/>
      <c r="AO114" s="56"/>
      <c r="AP114" s="56"/>
      <c r="AQ114" s="56"/>
      <c r="AR114" s="56"/>
      <c r="AS114" s="56"/>
      <c r="AT114" s="56"/>
      <c r="AU114" s="56"/>
      <c r="AV114" s="56"/>
      <c r="AW114" s="56"/>
      <c r="AX114" s="56"/>
      <c r="AY114" s="56"/>
      <c r="AZ114" s="56"/>
      <c r="BA114" s="56"/>
      <c r="BB114" s="56"/>
      <c r="BC114" s="56"/>
      <c r="BD114" s="56"/>
      <c r="BE114" s="56"/>
      <c r="BF114" s="56"/>
      <c r="BG114" s="56"/>
      <c r="BH114" s="56"/>
      <c r="BI114" s="56"/>
      <c r="BJ114" s="56"/>
      <c r="BK114" s="56"/>
    </row>
    <row r="115" spans="1:63" ht="18" hidden="1" customHeight="1" x14ac:dyDescent="0.2">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79"/>
      <c r="AB115" s="79"/>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c r="BF115" s="56"/>
      <c r="BG115" s="56"/>
      <c r="BH115" s="56"/>
      <c r="BI115" s="56"/>
      <c r="BJ115" s="56"/>
      <c r="BK115" s="56"/>
    </row>
    <row r="116" spans="1:63" ht="18" hidden="1" customHeight="1" x14ac:dyDescent="0.2">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79"/>
      <c r="AB116" s="79"/>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c r="BI116" s="56"/>
      <c r="BJ116" s="56"/>
      <c r="BK116" s="56"/>
    </row>
    <row r="117" spans="1:63" ht="18" hidden="1" customHeight="1" x14ac:dyDescent="0.2">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79"/>
      <c r="AB117" s="79"/>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c r="BG117" s="56"/>
      <c r="BH117" s="56"/>
      <c r="BI117" s="56"/>
      <c r="BJ117" s="56"/>
      <c r="BK117" s="56"/>
    </row>
    <row r="118" spans="1:63" ht="18" hidden="1" customHeight="1" x14ac:dyDescent="0.2">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79"/>
      <c r="AB118" s="79"/>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c r="BE118" s="56"/>
      <c r="BF118" s="56"/>
      <c r="BG118" s="56"/>
      <c r="BH118" s="56"/>
      <c r="BI118" s="56"/>
      <c r="BJ118" s="56"/>
      <c r="BK118" s="56"/>
    </row>
    <row r="119" spans="1:63" ht="18" hidden="1" customHeight="1" x14ac:dyDescent="0.2">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79"/>
      <c r="AB119" s="79"/>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c r="BE119" s="56"/>
      <c r="BF119" s="56"/>
      <c r="BG119" s="56"/>
      <c r="BH119" s="56"/>
      <c r="BI119" s="56"/>
      <c r="BJ119" s="56"/>
      <c r="BK119" s="56"/>
    </row>
    <row r="120" spans="1:63" ht="18" hidden="1" customHeight="1" x14ac:dyDescent="0.2">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79"/>
      <c r="AB120" s="79"/>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c r="BI120" s="56"/>
      <c r="BJ120" s="56"/>
      <c r="BK120" s="56"/>
    </row>
    <row r="121" spans="1:63" ht="18" hidden="1" customHeight="1" x14ac:dyDescent="0.2">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79"/>
      <c r="AB121" s="79"/>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56"/>
      <c r="BJ121" s="56"/>
      <c r="BK121" s="56"/>
    </row>
    <row r="122" spans="1:63" ht="18" hidden="1" customHeight="1" x14ac:dyDescent="0.2">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79"/>
      <c r="AB122" s="79"/>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56"/>
      <c r="BJ122" s="56"/>
      <c r="BK122" s="56"/>
    </row>
    <row r="123" spans="1:63" hidden="1" x14ac:dyDescent="0.2">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79"/>
      <c r="AB123" s="79"/>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c r="BJ123" s="56"/>
      <c r="BK123" s="56"/>
    </row>
    <row r="124" spans="1:63" hidden="1" x14ac:dyDescent="0.2">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79"/>
      <c r="AB124" s="79"/>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6"/>
      <c r="BJ124" s="56"/>
      <c r="BK124" s="56"/>
    </row>
    <row r="125" spans="1:63" hidden="1" x14ac:dyDescent="0.2">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79"/>
      <c r="AB125" s="79"/>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c r="BI125" s="56"/>
      <c r="BJ125" s="56"/>
      <c r="BK125" s="56"/>
    </row>
    <row r="126" spans="1:63" hidden="1" x14ac:dyDescent="0.2">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79"/>
      <c r="AB126" s="79"/>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c r="BE126" s="56"/>
      <c r="BF126" s="56"/>
      <c r="BG126" s="56"/>
      <c r="BH126" s="56"/>
      <c r="BI126" s="56"/>
      <c r="BJ126" s="56"/>
      <c r="BK126" s="56"/>
    </row>
    <row r="127" spans="1:63" hidden="1" x14ac:dyDescent="0.2">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79"/>
      <c r="AB127" s="79"/>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6"/>
      <c r="BJ127" s="56"/>
      <c r="BK127" s="56"/>
    </row>
    <row r="128" spans="1:63" hidden="1" x14ac:dyDescent="0.2">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79"/>
      <c r="AB128" s="79"/>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c r="BE128" s="56"/>
      <c r="BF128" s="56"/>
      <c r="BG128" s="56"/>
      <c r="BH128" s="56"/>
      <c r="BI128" s="56"/>
      <c r="BJ128" s="56"/>
      <c r="BK128" s="56"/>
    </row>
    <row r="129" spans="1:63" hidden="1" x14ac:dyDescent="0.2">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79"/>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c r="BE129" s="56"/>
      <c r="BF129" s="56"/>
      <c r="BG129" s="56"/>
      <c r="BH129" s="56"/>
      <c r="BI129" s="56"/>
      <c r="BJ129" s="56"/>
      <c r="BK129" s="56"/>
    </row>
    <row r="130" spans="1:63" hidden="1" x14ac:dyDescent="0.2">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79"/>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c r="BE130" s="56"/>
      <c r="BF130" s="56"/>
      <c r="BG130" s="56"/>
      <c r="BH130" s="56"/>
      <c r="BI130" s="56"/>
      <c r="BJ130" s="56"/>
      <c r="BK130" s="56"/>
    </row>
    <row r="131" spans="1:63" hidden="1" x14ac:dyDescent="0.2">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79"/>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56"/>
      <c r="BH131" s="56"/>
      <c r="BI131" s="56"/>
      <c r="BJ131" s="56"/>
      <c r="BK131" s="56"/>
    </row>
    <row r="132" spans="1:63" hidden="1" x14ac:dyDescent="0.2">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79"/>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6"/>
      <c r="BJ132" s="56"/>
      <c r="BK132" s="56"/>
    </row>
    <row r="133" spans="1:63" hidden="1" x14ac:dyDescent="0.2">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79"/>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c r="BE133" s="56"/>
      <c r="BF133" s="56"/>
      <c r="BG133" s="56"/>
      <c r="BH133" s="56"/>
      <c r="BI133" s="56"/>
      <c r="BJ133" s="56"/>
      <c r="BK133" s="56"/>
    </row>
    <row r="134" spans="1:63" hidden="1" x14ac:dyDescent="0.2">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79"/>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c r="BI134" s="56"/>
      <c r="BJ134" s="56"/>
      <c r="BK134" s="56"/>
    </row>
    <row r="135" spans="1:63" hidden="1" x14ac:dyDescent="0.2">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79"/>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c r="BJ135" s="56"/>
      <c r="BK135" s="56"/>
    </row>
    <row r="136" spans="1:63" hidden="1" x14ac:dyDescent="0.2">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79"/>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row>
    <row r="137" spans="1:63" hidden="1" x14ac:dyDescent="0.2">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79"/>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56"/>
      <c r="AY137" s="56"/>
      <c r="AZ137" s="56"/>
      <c r="BA137" s="56"/>
      <c r="BB137" s="56"/>
      <c r="BC137" s="56"/>
      <c r="BD137" s="56"/>
      <c r="BE137" s="56"/>
      <c r="BF137" s="56"/>
      <c r="BG137" s="56"/>
      <c r="BH137" s="56"/>
      <c r="BI137" s="56"/>
      <c r="BJ137" s="56"/>
      <c r="BK137" s="56"/>
    </row>
    <row r="138" spans="1:63" hidden="1" x14ac:dyDescent="0.2">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79"/>
      <c r="AC138" s="56"/>
      <c r="AD138" s="56"/>
      <c r="AE138" s="56"/>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c r="BB138" s="56"/>
      <c r="BC138" s="56"/>
      <c r="BD138" s="56"/>
      <c r="BE138" s="56"/>
      <c r="BF138" s="56"/>
      <c r="BG138" s="56"/>
      <c r="BH138" s="56"/>
      <c r="BI138" s="56"/>
      <c r="BJ138" s="56"/>
      <c r="BK138" s="56"/>
    </row>
    <row r="139" spans="1:63" hidden="1" x14ac:dyDescent="0.2">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79"/>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c r="BI139" s="56"/>
      <c r="BJ139" s="56"/>
      <c r="BK139" s="56"/>
    </row>
    <row r="140" spans="1:63" hidden="1" x14ac:dyDescent="0.2">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79"/>
      <c r="AC140" s="56"/>
      <c r="AD140" s="56"/>
      <c r="AE140" s="56"/>
      <c r="AF140" s="56"/>
      <c r="AG140" s="56"/>
      <c r="AH140" s="56"/>
      <c r="AI140" s="56"/>
      <c r="AJ140" s="56"/>
      <c r="AK140" s="56"/>
      <c r="AL140" s="56"/>
      <c r="AM140" s="56"/>
      <c r="AN140" s="56"/>
      <c r="AO140" s="56"/>
      <c r="AP140" s="56"/>
      <c r="AQ140" s="56"/>
      <c r="AR140" s="56"/>
      <c r="AS140" s="56"/>
      <c r="AT140" s="56"/>
    </row>
    <row r="141" spans="1:63" hidden="1" x14ac:dyDescent="0.2">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79"/>
      <c r="AC141" s="56"/>
      <c r="AD141" s="56"/>
      <c r="AE141" s="56"/>
      <c r="AF141" s="56"/>
      <c r="AG141" s="56"/>
      <c r="AH141" s="56"/>
      <c r="AI141" s="56"/>
      <c r="AJ141" s="56"/>
      <c r="AK141" s="56"/>
      <c r="AL141" s="56"/>
      <c r="AM141" s="56"/>
      <c r="AN141" s="56"/>
      <c r="AO141" s="56"/>
      <c r="AP141" s="56"/>
      <c r="AQ141" s="56"/>
      <c r="AR141" s="56"/>
      <c r="AS141" s="56"/>
      <c r="AT141" s="56"/>
    </row>
    <row r="142" spans="1:63" hidden="1" x14ac:dyDescent="0.2">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79"/>
      <c r="AC142" s="56"/>
      <c r="AD142" s="56"/>
      <c r="AE142" s="56"/>
      <c r="AF142" s="56"/>
      <c r="AG142" s="56"/>
      <c r="AH142" s="56"/>
      <c r="AI142" s="56"/>
      <c r="AJ142" s="56"/>
      <c r="AK142" s="56"/>
      <c r="AL142" s="56"/>
      <c r="AM142" s="56"/>
      <c r="AN142" s="56"/>
      <c r="AO142" s="56"/>
      <c r="AP142" s="56"/>
      <c r="AQ142" s="56"/>
      <c r="AR142" s="56"/>
      <c r="AS142" s="56"/>
      <c r="AT142" s="56"/>
    </row>
    <row r="143" spans="1:63" hidden="1" x14ac:dyDescent="0.2">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79"/>
      <c r="AC143" s="56"/>
      <c r="AD143" s="56"/>
      <c r="AE143" s="56"/>
      <c r="AF143" s="56"/>
      <c r="AG143" s="56"/>
      <c r="AH143" s="56"/>
      <c r="AI143" s="56"/>
      <c r="AJ143" s="56"/>
      <c r="AK143" s="56"/>
      <c r="AL143" s="56"/>
      <c r="AM143" s="56"/>
      <c r="AN143" s="56"/>
      <c r="AO143" s="56"/>
      <c r="AP143" s="56"/>
      <c r="AQ143" s="56"/>
      <c r="AR143" s="56"/>
      <c r="AS143" s="56"/>
      <c r="AT143" s="56"/>
    </row>
    <row r="144" spans="1:63" hidden="1" x14ac:dyDescent="0.2">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79"/>
      <c r="AC144" s="56"/>
      <c r="AD144" s="56"/>
      <c r="AE144" s="56"/>
      <c r="AF144" s="56"/>
      <c r="AG144" s="56"/>
      <c r="AH144" s="56"/>
      <c r="AI144" s="56"/>
      <c r="AJ144" s="56"/>
      <c r="AK144" s="56"/>
      <c r="AL144" s="56"/>
      <c r="AM144" s="56"/>
      <c r="AN144" s="56"/>
      <c r="AO144" s="56"/>
      <c r="AP144" s="56"/>
      <c r="AQ144" s="56"/>
      <c r="AR144" s="56"/>
      <c r="AS144" s="56"/>
      <c r="AT144" s="56"/>
    </row>
    <row r="145" spans="1:46" hidden="1" x14ac:dyDescent="0.2">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79"/>
      <c r="AC145" s="56"/>
      <c r="AD145" s="56"/>
      <c r="AE145" s="56"/>
      <c r="AF145" s="56"/>
      <c r="AG145" s="56"/>
      <c r="AH145" s="56"/>
      <c r="AI145" s="56"/>
      <c r="AJ145" s="56"/>
      <c r="AK145" s="56"/>
      <c r="AL145" s="56"/>
      <c r="AM145" s="56"/>
      <c r="AN145" s="56"/>
      <c r="AO145" s="56"/>
      <c r="AP145" s="56"/>
      <c r="AQ145" s="56"/>
      <c r="AR145" s="56"/>
      <c r="AS145" s="56"/>
      <c r="AT145" s="56"/>
    </row>
    <row r="146" spans="1:46" hidden="1" x14ac:dyDescent="0.2">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79"/>
      <c r="AC146" s="56"/>
      <c r="AD146" s="56"/>
      <c r="AE146" s="56"/>
      <c r="AF146" s="56"/>
      <c r="AG146" s="56"/>
      <c r="AH146" s="56"/>
      <c r="AI146" s="56"/>
      <c r="AJ146" s="56"/>
      <c r="AK146" s="56"/>
      <c r="AL146" s="56"/>
      <c r="AM146" s="56"/>
      <c r="AN146" s="56"/>
      <c r="AO146" s="56"/>
      <c r="AP146" s="56"/>
      <c r="AQ146" s="56"/>
      <c r="AR146" s="56"/>
      <c r="AS146" s="56"/>
      <c r="AT146" s="56"/>
    </row>
    <row r="147" spans="1:46" hidden="1" x14ac:dyDescent="0.2">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79"/>
      <c r="AC147" s="56"/>
      <c r="AD147" s="56"/>
      <c r="AE147" s="56"/>
      <c r="AF147" s="56"/>
      <c r="AG147" s="56"/>
      <c r="AH147" s="56"/>
      <c r="AI147" s="56"/>
      <c r="AJ147" s="56"/>
      <c r="AK147" s="56"/>
      <c r="AL147" s="56"/>
      <c r="AM147" s="56"/>
      <c r="AN147" s="56"/>
      <c r="AO147" s="56"/>
      <c r="AP147" s="56"/>
      <c r="AQ147" s="56"/>
      <c r="AR147" s="56"/>
      <c r="AS147" s="56"/>
      <c r="AT147" s="56"/>
    </row>
    <row r="148" spans="1:46" hidden="1" x14ac:dyDescent="0.2">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79"/>
      <c r="AC148" s="56"/>
      <c r="AD148" s="56"/>
      <c r="AE148" s="56"/>
      <c r="AF148" s="56"/>
      <c r="AG148" s="56"/>
      <c r="AH148" s="56"/>
      <c r="AI148" s="56"/>
      <c r="AJ148" s="56"/>
      <c r="AK148" s="56"/>
      <c r="AL148" s="56"/>
      <c r="AM148" s="56"/>
      <c r="AN148" s="56"/>
      <c r="AO148" s="56"/>
      <c r="AP148" s="56"/>
      <c r="AQ148" s="56"/>
      <c r="AR148" s="56"/>
      <c r="AS148" s="56"/>
      <c r="AT148" s="56"/>
    </row>
    <row r="149" spans="1:46" hidden="1" x14ac:dyDescent="0.2">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79"/>
      <c r="AC149" s="56"/>
      <c r="AD149" s="56"/>
      <c r="AE149" s="56"/>
      <c r="AF149" s="56"/>
      <c r="AG149" s="56"/>
      <c r="AH149" s="56"/>
      <c r="AI149" s="56"/>
      <c r="AJ149" s="56"/>
      <c r="AK149" s="56"/>
      <c r="AL149" s="56"/>
      <c r="AM149" s="56"/>
      <c r="AN149" s="56"/>
      <c r="AO149" s="56"/>
      <c r="AP149" s="56"/>
      <c r="AQ149" s="56"/>
      <c r="AR149" s="56"/>
      <c r="AS149" s="56"/>
      <c r="AT149" s="56"/>
    </row>
    <row r="150" spans="1:46" hidden="1" x14ac:dyDescent="0.2">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row>
    <row r="151" spans="1:46" hidden="1" x14ac:dyDescent="0.2">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row>
    <row r="152" spans="1:46" hidden="1" x14ac:dyDescent="0.2">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row>
    <row r="153" spans="1:46" hidden="1" x14ac:dyDescent="0.2">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row>
    <row r="154" spans="1:46" hidden="1" x14ac:dyDescent="0.2">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row>
    <row r="155" spans="1:46" hidden="1" x14ac:dyDescent="0.2">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row>
    <row r="156" spans="1:46" hidden="1" x14ac:dyDescent="0.2">
      <c r="B156" s="56"/>
      <c r="C156" s="56"/>
      <c r="D156" s="56"/>
      <c r="E156" s="56"/>
      <c r="F156" s="56"/>
      <c r="G156" s="56"/>
      <c r="H156" s="56"/>
      <c r="I156" s="56"/>
      <c r="J156" s="56"/>
      <c r="K156" s="56"/>
      <c r="L156" s="56"/>
      <c r="M156" s="56"/>
      <c r="N156" s="56"/>
      <c r="O156" s="56"/>
    </row>
    <row r="157" spans="1:46" hidden="1" x14ac:dyDescent="0.2">
      <c r="B157" s="56"/>
      <c r="C157" s="56"/>
      <c r="D157" s="56"/>
      <c r="E157" s="56"/>
      <c r="F157" s="56"/>
      <c r="G157" s="56"/>
    </row>
  </sheetData>
  <sheetProtection selectLockedCells="1"/>
  <mergeCells count="14">
    <mergeCell ref="A13:G13"/>
    <mergeCell ref="I13:O13"/>
    <mergeCell ref="Q13:W13"/>
    <mergeCell ref="A1:W1"/>
    <mergeCell ref="A2:W2"/>
    <mergeCell ref="A4:G4"/>
    <mergeCell ref="I4:O4"/>
    <mergeCell ref="Q4:W4"/>
    <mergeCell ref="A22:G22"/>
    <mergeCell ref="I22:O22"/>
    <mergeCell ref="Q22:W22"/>
    <mergeCell ref="A31:G31"/>
    <mergeCell ref="I31:O31"/>
    <mergeCell ref="Q31:W31"/>
  </mergeCells>
  <conditionalFormatting sqref="A6:A11 I6:I11 Q6:Q11 A15:A20 I15:I20 Q15:Q20 A24:A29 I24:I28 Q24:Q29 A33:A38 I33:I38 Q33:Q38">
    <cfRule type="notContainsBlanks" dxfId="64" priority="33">
      <formula>LEN(TRIM(A6))&gt;0</formula>
    </cfRule>
  </conditionalFormatting>
  <conditionalFormatting sqref="B6:G11 J6:O11 R6:W11 B15:G20 J15:O20 R15:W20 B24:G29 J24:O28 R24:W29 B33:G38 J33:O38 R33:W38">
    <cfRule type="cellIs" dxfId="63" priority="32" operator="equal">
      <formula>$AB$33</formula>
    </cfRule>
    <cfRule type="cellIs" dxfId="62" priority="31" operator="equal">
      <formula>$AB$32</formula>
    </cfRule>
    <cfRule type="cellIs" dxfId="61" priority="30" operator="equal">
      <formula>$AB$31</formula>
    </cfRule>
    <cfRule type="cellIs" dxfId="60" priority="29" operator="equal">
      <formula>$AB$30</formula>
    </cfRule>
    <cfRule type="cellIs" dxfId="59" priority="28" operator="equal">
      <formula>$AB$29</formula>
    </cfRule>
    <cfRule type="cellIs" dxfId="58" priority="27" operator="equal">
      <formula>$AB$28</formula>
    </cfRule>
    <cfRule type="cellIs" dxfId="57" priority="26" operator="equal">
      <formula>$AB$27</formula>
    </cfRule>
    <cfRule type="cellIs" dxfId="56" priority="25" operator="equal">
      <formula>$AB$26</formula>
    </cfRule>
    <cfRule type="cellIs" dxfId="55" priority="24" operator="equal">
      <formula>$AB$25</formula>
    </cfRule>
    <cfRule type="cellIs" dxfId="54" priority="23" operator="equal">
      <formula>$AB$24</formula>
    </cfRule>
    <cfRule type="cellIs" dxfId="53" priority="22" operator="equal">
      <formula>$AB$23</formula>
    </cfRule>
    <cfRule type="cellIs" dxfId="52" priority="21" operator="equal">
      <formula>$AB$22</formula>
    </cfRule>
    <cfRule type="cellIs" dxfId="51" priority="20" operator="equal">
      <formula>$AB$21</formula>
    </cfRule>
    <cfRule type="cellIs" dxfId="50" priority="19" operator="equal">
      <formula>$AB$20</formula>
    </cfRule>
    <cfRule type="cellIs" dxfId="49" priority="18" operator="equal">
      <formula>$AB$19</formula>
    </cfRule>
    <cfRule type="cellIs" dxfId="48" priority="17" operator="equal">
      <formula>$AB$18</formula>
    </cfRule>
    <cfRule type="cellIs" dxfId="47" priority="16" operator="equal">
      <formula>$AB$17</formula>
    </cfRule>
    <cfRule type="cellIs" dxfId="46" priority="15" operator="between">
      <formula>$AA$16</formula>
      <formula>$AB$16</formula>
    </cfRule>
    <cfRule type="cellIs" dxfId="45" priority="14" operator="between">
      <formula>$AA$15</formula>
      <formula>$AB$15</formula>
    </cfRule>
    <cfRule type="cellIs" dxfId="44" priority="13" operator="between">
      <formula>$AA$14</formula>
      <formula>$AB$14</formula>
    </cfRule>
    <cfRule type="cellIs" dxfId="43" priority="12" operator="between">
      <formula>$AA$13</formula>
      <formula>$AB$13</formula>
    </cfRule>
    <cfRule type="cellIs" dxfId="42" priority="11" operator="between">
      <formula>$AA$12</formula>
      <formula>$AB$12</formula>
    </cfRule>
    <cfRule type="cellIs" dxfId="41" priority="10" operator="between">
      <formula>$AA$11</formula>
      <formula>$AB$11</formula>
    </cfRule>
    <cfRule type="cellIs" dxfId="40" priority="9" operator="between">
      <formula>$AA$10</formula>
      <formula>$AB$10</formula>
    </cfRule>
    <cfRule type="cellIs" dxfId="39" priority="8" operator="between">
      <formula>$AA$9</formula>
      <formula>$AB$9</formula>
    </cfRule>
    <cfRule type="cellIs" dxfId="38" priority="6" operator="between">
      <formula>$AA$8</formula>
      <formula>$AB$8</formula>
    </cfRule>
    <cfRule type="cellIs" dxfId="37" priority="5" operator="between">
      <formula>$AA$7</formula>
      <formula>$AB$7</formula>
    </cfRule>
    <cfRule type="cellIs" dxfId="36" priority="4" operator="between">
      <formula>$AA$6</formula>
      <formula>$AB$6</formula>
    </cfRule>
    <cfRule type="cellIs" dxfId="35" priority="3" operator="between">
      <formula>$AA$5</formula>
      <formula>$AB$5</formula>
    </cfRule>
    <cfRule type="cellIs" dxfId="34" priority="2" operator="equal">
      <formula>$AB$4</formula>
    </cfRule>
    <cfRule type="cellIs" dxfId="33" priority="1" operator="equal">
      <formula>$AB$3</formula>
    </cfRule>
  </conditionalFormatting>
  <dataValidations xWindow="968" yWindow="359" count="1">
    <dataValidation allowBlank="1" showInputMessage="1" showErrorMessage="1" promptTitle="KAL PEND. &amp; ANALISIS JAM EFEKTIF" prompt="Pusat Riset &amp; Pengembangan TIK_x000a_SMPN 1 Cipeucang_x000a_Jl. Raya Labuan Km 13, Cipeucang, Pandeglang, Banten._x000a_Telp. (0253) 401239_x000a_Aplikasi dikembangkan oleh:_x000a_R. Dudi Romdiansah_x000a_rdudir@yahoo.com_x000a_Kritik dan saran ditujukan ke alamat di atas" sqref="C3"/>
  </dataValidations>
  <printOptions horizontalCentered="1"/>
  <pageMargins left="0.98425196850393704" right="0.59055118110236227" top="0.39370078740157483" bottom="0.43307086614173229" header="0.51181102362204722" footer="0.51181102362204722"/>
  <pageSetup paperSize="9" orientation="portrait" horizontalDpi="429496729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57"/>
  <sheetViews>
    <sheetView workbookViewId="0">
      <selection activeCell="P12" sqref="P12"/>
    </sheetView>
  </sheetViews>
  <sheetFormatPr defaultColWidth="0" defaultRowHeight="12.75" x14ac:dyDescent="0.2"/>
  <cols>
    <col min="1" max="23" width="3.7109375" style="50" customWidth="1"/>
    <col min="24" max="24" width="2.7109375" style="50" customWidth="1"/>
    <col min="25" max="26" width="3.28515625" style="50" hidden="1" customWidth="1"/>
    <col min="27" max="27" width="16.7109375" style="75" hidden="1" customWidth="1"/>
    <col min="28" max="28" width="16.42578125" style="75" hidden="1" customWidth="1"/>
    <col min="29" max="29" width="27.140625" style="50" hidden="1" customWidth="1"/>
    <col min="30" max="30" width="2.7109375" style="50" hidden="1" customWidth="1"/>
    <col min="31" max="37" width="3.28515625" style="50" hidden="1" customWidth="1"/>
    <col min="38" max="38" width="2.7109375" style="50" hidden="1" customWidth="1"/>
    <col min="39" max="45" width="3.28515625" style="50" hidden="1" customWidth="1"/>
    <col min="46" max="62" width="3.7109375" style="50" hidden="1" customWidth="1"/>
    <col min="63" max="63" width="0" style="50" hidden="1" customWidth="1"/>
    <col min="64" max="16384" width="9.140625" style="50" hidden="1"/>
  </cols>
  <sheetData>
    <row r="1" spans="1:63" ht="15" customHeight="1" x14ac:dyDescent="0.25">
      <c r="A1" s="185" t="str">
        <f>"KALENDER AKADEMIK "&amp;dt!E3</f>
        <v>KALENDER AKADEMIK MIN 3 SAROLANGUN</v>
      </c>
      <c r="B1" s="185"/>
      <c r="C1" s="185"/>
      <c r="D1" s="185"/>
      <c r="E1" s="185"/>
      <c r="F1" s="185"/>
      <c r="G1" s="185"/>
      <c r="H1" s="185"/>
      <c r="I1" s="185"/>
      <c r="J1" s="185"/>
      <c r="K1" s="185"/>
      <c r="L1" s="185"/>
      <c r="M1" s="185"/>
      <c r="N1" s="185"/>
      <c r="O1" s="185"/>
      <c r="P1" s="185"/>
      <c r="Q1" s="185"/>
      <c r="R1" s="185"/>
      <c r="S1" s="185"/>
      <c r="T1" s="185"/>
      <c r="U1" s="185"/>
      <c r="V1" s="185"/>
      <c r="W1" s="185"/>
      <c r="X1" s="49"/>
      <c r="Y1" s="49"/>
      <c r="Z1" s="49"/>
      <c r="AA1" s="73"/>
      <c r="AB1" s="73"/>
      <c r="AC1" s="49"/>
      <c r="AD1" s="49"/>
      <c r="AE1" s="49"/>
      <c r="AF1" s="49"/>
      <c r="AG1" s="49"/>
      <c r="AH1" s="49"/>
      <c r="AI1" s="49"/>
      <c r="AJ1" s="49"/>
      <c r="AK1" s="49"/>
      <c r="AL1" s="49"/>
      <c r="AM1" s="49"/>
      <c r="AN1" s="49"/>
      <c r="AO1" s="49"/>
      <c r="AP1" s="49"/>
      <c r="AQ1" s="49"/>
      <c r="AR1" s="49"/>
      <c r="AS1" s="49"/>
    </row>
    <row r="2" spans="1:63" ht="15" customHeight="1" x14ac:dyDescent="0.25">
      <c r="A2" s="186" t="str">
        <f>"TAHUN AJARAN "&amp;dt!E7</f>
        <v>TAHUN AJARAN 2019/2020</v>
      </c>
      <c r="B2" s="186"/>
      <c r="C2" s="186"/>
      <c r="D2" s="186"/>
      <c r="E2" s="186"/>
      <c r="F2" s="186"/>
      <c r="G2" s="186"/>
      <c r="H2" s="186"/>
      <c r="I2" s="186"/>
      <c r="J2" s="186"/>
      <c r="K2" s="186"/>
      <c r="L2" s="186"/>
      <c r="M2" s="186"/>
      <c r="N2" s="186"/>
      <c r="O2" s="186"/>
      <c r="P2" s="186"/>
      <c r="Q2" s="186"/>
      <c r="R2" s="186"/>
      <c r="S2" s="186"/>
      <c r="T2" s="186"/>
      <c r="U2" s="186"/>
      <c r="V2" s="186"/>
      <c r="W2" s="186"/>
      <c r="X2" s="51"/>
      <c r="Y2" s="51"/>
      <c r="Z2" s="51"/>
      <c r="AA2" s="74"/>
      <c r="AB2" s="74"/>
      <c r="AC2" s="51"/>
      <c r="AD2" s="51"/>
      <c r="AE2" s="51"/>
      <c r="AF2" s="51"/>
      <c r="AG2" s="51"/>
      <c r="AH2" s="51"/>
      <c r="AI2" s="51"/>
      <c r="AJ2" s="51"/>
      <c r="AK2" s="51"/>
      <c r="AL2" s="51"/>
      <c r="AM2" s="51"/>
      <c r="AN2" s="51"/>
      <c r="AO2" s="51"/>
      <c r="AP2" s="51"/>
      <c r="AQ2" s="51"/>
      <c r="AR2" s="51"/>
      <c r="AS2" s="51"/>
    </row>
    <row r="3" spans="1:63" ht="15" customHeight="1" x14ac:dyDescent="0.2">
      <c r="A3" s="84">
        <v>7</v>
      </c>
      <c r="B3" s="84" t="str">
        <f>LEFT(dt!E7,4)</f>
        <v>2019</v>
      </c>
      <c r="I3" s="84">
        <v>8</v>
      </c>
      <c r="Q3" s="84">
        <v>9</v>
      </c>
      <c r="Z3" s="105"/>
      <c r="AB3" s="75">
        <f>dt!E69</f>
        <v>41993</v>
      </c>
      <c r="AC3" s="50" t="s">
        <v>68</v>
      </c>
    </row>
    <row r="4" spans="1:63" ht="15" customHeight="1" x14ac:dyDescent="0.2">
      <c r="A4" s="184" t="str">
        <f>"Juli "&amp;LEFT(dt!E7,4)</f>
        <v>Juli 2019</v>
      </c>
      <c r="B4" s="184"/>
      <c r="C4" s="184"/>
      <c r="D4" s="184"/>
      <c r="E4" s="184"/>
      <c r="F4" s="184"/>
      <c r="G4" s="184"/>
      <c r="H4" s="52"/>
      <c r="I4" s="187" t="str">
        <f>"Agustus "&amp;LEFT(dt!E7,4)</f>
        <v>Agustus 2019</v>
      </c>
      <c r="J4" s="188"/>
      <c r="K4" s="188"/>
      <c r="L4" s="188"/>
      <c r="M4" s="188"/>
      <c r="N4" s="188"/>
      <c r="O4" s="189"/>
      <c r="P4" s="52"/>
      <c r="Q4" s="184" t="str">
        <f>"September "&amp;LEFT(dt!E7,4)</f>
        <v>September 2019</v>
      </c>
      <c r="R4" s="184"/>
      <c r="S4" s="184"/>
      <c r="T4" s="184"/>
      <c r="U4" s="184"/>
      <c r="V4" s="184"/>
      <c r="W4" s="184"/>
      <c r="X4" s="53"/>
      <c r="Y4" s="54"/>
      <c r="Z4" s="106"/>
      <c r="AA4" s="76"/>
      <c r="AB4" s="76">
        <f>dt!E71</f>
        <v>42175</v>
      </c>
      <c r="AC4" s="50" t="s">
        <v>69</v>
      </c>
      <c r="AD4" s="55"/>
      <c r="AE4" s="54"/>
      <c r="AF4" s="54"/>
      <c r="AG4" s="54"/>
      <c r="AH4" s="54"/>
      <c r="AI4" s="54"/>
      <c r="AJ4" s="54"/>
      <c r="AK4" s="54"/>
      <c r="AL4" s="55"/>
      <c r="AM4" s="54"/>
      <c r="AN4" s="54"/>
      <c r="AO4" s="54"/>
      <c r="AP4" s="54"/>
      <c r="AQ4" s="54"/>
      <c r="AR4" s="54"/>
      <c r="AS4" s="54"/>
      <c r="AT4" s="56"/>
      <c r="AU4" s="56"/>
      <c r="AV4" s="56"/>
      <c r="AW4" s="56"/>
      <c r="AX4" s="56"/>
      <c r="AY4" s="56"/>
      <c r="AZ4" s="56"/>
      <c r="BA4" s="56"/>
      <c r="BB4" s="56"/>
      <c r="BC4" s="56"/>
      <c r="BD4" s="56"/>
      <c r="BE4" s="56"/>
      <c r="BF4" s="56"/>
      <c r="BG4" s="56"/>
      <c r="BH4" s="56"/>
      <c r="BI4" s="56"/>
      <c r="BJ4" s="56"/>
      <c r="BK4" s="56"/>
    </row>
    <row r="5" spans="1:63" ht="16.5" customHeight="1" x14ac:dyDescent="0.2">
      <c r="A5" s="70" t="s">
        <v>0</v>
      </c>
      <c r="B5" s="71" t="s">
        <v>1</v>
      </c>
      <c r="C5" s="71" t="s">
        <v>1</v>
      </c>
      <c r="D5" s="71" t="s">
        <v>2</v>
      </c>
      <c r="E5" s="71" t="s">
        <v>3</v>
      </c>
      <c r="F5" s="72" t="s">
        <v>5</v>
      </c>
      <c r="G5" s="71" t="s">
        <v>1</v>
      </c>
      <c r="H5" s="52"/>
      <c r="I5" s="70" t="s">
        <v>0</v>
      </c>
      <c r="J5" s="71" t="s">
        <v>1</v>
      </c>
      <c r="K5" s="71" t="s">
        <v>1</v>
      </c>
      <c r="L5" s="71" t="s">
        <v>2</v>
      </c>
      <c r="M5" s="71" t="s">
        <v>3</v>
      </c>
      <c r="N5" s="71" t="s">
        <v>4</v>
      </c>
      <c r="O5" s="71" t="s">
        <v>1</v>
      </c>
      <c r="P5" s="52"/>
      <c r="Q5" s="70" t="s">
        <v>0</v>
      </c>
      <c r="R5" s="71" t="s">
        <v>1</v>
      </c>
      <c r="S5" s="71" t="s">
        <v>1</v>
      </c>
      <c r="T5" s="71" t="s">
        <v>2</v>
      </c>
      <c r="U5" s="71" t="s">
        <v>3</v>
      </c>
      <c r="V5" s="71" t="s">
        <v>4</v>
      </c>
      <c r="W5" s="71" t="s">
        <v>1</v>
      </c>
      <c r="X5" s="53"/>
      <c r="Y5" s="58"/>
      <c r="Z5" s="94"/>
      <c r="AA5" s="76">
        <f>dt!E29</f>
        <v>41834</v>
      </c>
      <c r="AB5" s="76">
        <f>dt!E31</f>
        <v>41839</v>
      </c>
      <c r="AC5" s="45" t="s">
        <v>7</v>
      </c>
      <c r="AD5" s="55"/>
      <c r="AE5" s="57"/>
      <c r="AF5" s="55"/>
      <c r="AG5" s="55"/>
      <c r="AH5" s="55"/>
      <c r="AI5" s="55"/>
      <c r="AJ5" s="55"/>
      <c r="AK5" s="55"/>
      <c r="AL5" s="55"/>
      <c r="AM5" s="57"/>
      <c r="AN5" s="55"/>
      <c r="AO5" s="55"/>
      <c r="AP5" s="55"/>
      <c r="AQ5" s="55"/>
      <c r="AR5" s="55"/>
      <c r="AS5" s="55"/>
      <c r="AT5" s="56"/>
      <c r="AU5" s="56"/>
      <c r="AV5" s="56"/>
      <c r="AW5" s="56"/>
      <c r="AX5" s="56"/>
      <c r="AY5" s="56"/>
      <c r="AZ5" s="56"/>
      <c r="BA5" s="56"/>
      <c r="BB5" s="56"/>
      <c r="BC5" s="56"/>
      <c r="BD5" s="56"/>
      <c r="BE5" s="56"/>
      <c r="BF5" s="56"/>
      <c r="BG5" s="56"/>
      <c r="BH5" s="56"/>
      <c r="BI5" s="56"/>
      <c r="BJ5" s="56"/>
      <c r="BK5" s="56"/>
    </row>
    <row r="6" spans="1:63" ht="16.5" customHeight="1" x14ac:dyDescent="0.2">
      <c r="A6" s="80" t="str">
        <f>IF(ISERROR(DATE($B$3,$A$3,Sheet1!A6)),"",DATE($B$3,$A$3,Sheet1!A6))</f>
        <v/>
      </c>
      <c r="B6" s="80">
        <f>IF(ISERROR(DATE($B$3,$A$3,Sheet1!B6)),"",DATE($B$3,$A$3,Sheet1!B6))</f>
        <v>43647</v>
      </c>
      <c r="C6" s="80">
        <f>IF(ISERROR(DATE($B$3,$A$3,Sheet1!C6)),"",DATE($B$3,$A$3,Sheet1!C6))</f>
        <v>43648</v>
      </c>
      <c r="D6" s="80">
        <f>IF(ISERROR(DATE($B$3,$A$3,Sheet1!D6)),"",DATE($B$3,$A$3,Sheet1!D6))</f>
        <v>43649</v>
      </c>
      <c r="E6" s="80">
        <f>IF(ISERROR(DATE($B$3,$A$3,Sheet1!E6)),"",DATE($B$3,$A$3,Sheet1!E6))</f>
        <v>43650</v>
      </c>
      <c r="F6" s="80">
        <f>IF(ISERROR(DATE($B$3,$A$3,Sheet1!F6)),"",DATE($B$3,$A$3,Sheet1!F6))</f>
        <v>43651</v>
      </c>
      <c r="G6" s="80">
        <f>IF(ISERROR(DATE($B$3,$A$3,Sheet1!G6)),"",DATE($B$3,$A$3,Sheet1!G6))</f>
        <v>43652</v>
      </c>
      <c r="H6" s="43"/>
      <c r="I6" s="80" t="str">
        <f>IF(ISERROR(DATE($B$3,$I$3,Sheet1!A14)),"",DATE($B$3,$I$3,Sheet1!A14))</f>
        <v/>
      </c>
      <c r="J6" s="80" t="str">
        <f>IF(ISERROR(DATE($B$3,$I$3,Sheet1!B14)),"",DATE($B$3,$I$3,Sheet1!B14))</f>
        <v/>
      </c>
      <c r="K6" s="80" t="str">
        <f>IF(ISERROR(DATE($B$3,$I$3,Sheet1!C14)),"",DATE($B$3,$I$3,Sheet1!C14))</f>
        <v/>
      </c>
      <c r="L6" s="80" t="str">
        <f>IF(ISERROR(DATE($B$3,$I$3,Sheet1!D14)),"",DATE($B$3,$I$3,Sheet1!D14))</f>
        <v/>
      </c>
      <c r="M6" s="80">
        <f>IF(ISERROR(DATE($B$3,$I$3,Sheet1!E14)),"",DATE($B$3,$I$3,Sheet1!E14))</f>
        <v>43678</v>
      </c>
      <c r="N6" s="80">
        <f>IF(ISERROR(DATE($B$3,$I$3,Sheet1!F14)),"",DATE($B$3,$I$3,Sheet1!F14))</f>
        <v>43679</v>
      </c>
      <c r="O6" s="80">
        <f>IF(ISERROR(DATE($B$3,$I$3,Sheet1!G14)),"",DATE($B$3,$I$3,Sheet1!G14))</f>
        <v>43680</v>
      </c>
      <c r="P6" s="43"/>
      <c r="Q6" s="80">
        <f>IF(ISERROR(DATE($B$3,$Q$3,Sheet1!A22)),"",DATE($B$3,$Q$3,Sheet1!A22))</f>
        <v>43709</v>
      </c>
      <c r="R6" s="80">
        <f>IF(ISERROR(DATE($B$3,$Q$3,Sheet1!B22)),"",DATE($B$3,$Q$3,Sheet1!B22))</f>
        <v>43710</v>
      </c>
      <c r="S6" s="80">
        <f>IF(ISERROR(DATE($B$3,$Q$3,Sheet1!C22)),"",DATE($B$3,$Q$3,Sheet1!C22))</f>
        <v>43711</v>
      </c>
      <c r="T6" s="80">
        <f>IF(ISERROR(DATE($B$3,$Q$3,Sheet1!D22)),"",DATE($B$3,$Q$3,Sheet1!D22))</f>
        <v>43712</v>
      </c>
      <c r="U6" s="80">
        <f>IF(ISERROR(DATE($B$3,$Q$3,Sheet1!E22)),"",DATE($B$3,$Q$3,Sheet1!E22))</f>
        <v>43713</v>
      </c>
      <c r="V6" s="80">
        <f>IF(ISERROR(DATE($B$3,$Q$3,Sheet1!F22)),"",DATE($B$3,$Q$3,Sheet1!F22))</f>
        <v>43714</v>
      </c>
      <c r="W6" s="80">
        <f>IF(ISERROR(DATE($B$3,$Q$3,Sheet1!G22)),"",DATE($B$3,$Q$3,Sheet1!G22))</f>
        <v>43715</v>
      </c>
      <c r="X6" s="47"/>
      <c r="Y6" s="58"/>
      <c r="Z6" s="95"/>
      <c r="AA6" s="77">
        <f>dt!E35</f>
        <v>42121</v>
      </c>
      <c r="AB6" s="77">
        <f>dt!E37</f>
        <v>42124</v>
      </c>
      <c r="AC6" s="45" t="s">
        <v>25</v>
      </c>
      <c r="AD6" s="46"/>
      <c r="AE6" s="58"/>
      <c r="AF6" s="46"/>
      <c r="AG6" s="46"/>
      <c r="AH6" s="46"/>
      <c r="AI6" s="46"/>
      <c r="AJ6" s="46"/>
      <c r="AK6" s="46"/>
      <c r="AL6" s="46"/>
      <c r="AM6" s="58"/>
      <c r="AN6" s="46"/>
      <c r="AO6" s="46"/>
      <c r="AP6" s="46"/>
      <c r="AQ6" s="46"/>
      <c r="AR6" s="46"/>
      <c r="AS6" s="46"/>
      <c r="AT6" s="56"/>
      <c r="AU6" s="56"/>
      <c r="AV6" s="56"/>
      <c r="AW6" s="56"/>
      <c r="AX6" s="56"/>
      <c r="AY6" s="56"/>
      <c r="AZ6" s="56"/>
      <c r="BA6" s="56"/>
      <c r="BB6" s="56"/>
      <c r="BC6" s="56"/>
      <c r="BD6" s="56"/>
      <c r="BE6" s="56"/>
      <c r="BF6" s="56"/>
      <c r="BG6" s="56"/>
      <c r="BH6" s="56"/>
      <c r="BI6" s="56"/>
      <c r="BJ6" s="56"/>
      <c r="BK6" s="56"/>
    </row>
    <row r="7" spans="1:63" ht="16.5" customHeight="1" x14ac:dyDescent="0.2">
      <c r="A7" s="80">
        <f>IF(ISERROR(DATE($B$3,$A$3,Sheet1!A7)),"",DATE($B$3,$A$3,Sheet1!A7))</f>
        <v>43653</v>
      </c>
      <c r="B7" s="80">
        <f>IF(ISERROR(DATE($B$3,$A$3,Sheet1!B7)),"",DATE($B$3,$A$3,Sheet1!B7))</f>
        <v>43654</v>
      </c>
      <c r="C7" s="80">
        <f>IF(ISERROR(DATE($B$3,$A$3,Sheet1!C7)),"",DATE($B$3,$A$3,Sheet1!C7))</f>
        <v>43655</v>
      </c>
      <c r="D7" s="80">
        <f>IF(ISERROR(DATE($B$3,$A$3,Sheet1!D7)),"",DATE($B$3,$A$3,Sheet1!D7))</f>
        <v>43656</v>
      </c>
      <c r="E7" s="80">
        <f>IF(ISERROR(DATE($B$3,$A$3,Sheet1!E7)),"",DATE($B$3,$A$3,Sheet1!E7))</f>
        <v>43657</v>
      </c>
      <c r="F7" s="80">
        <f>IF(ISERROR(DATE($B$3,$A$3,Sheet1!F7)),"",DATE($B$3,$A$3,Sheet1!F7))</f>
        <v>43658</v>
      </c>
      <c r="G7" s="80">
        <f>IF(ISERROR(DATE($B$3,$A$3,Sheet1!G7)),"",DATE($B$3,$A$3,Sheet1!G7))</f>
        <v>43659</v>
      </c>
      <c r="H7" s="43"/>
      <c r="I7" s="80">
        <f>IF(ISERROR(DATE($B$3,$I$3,Sheet1!A15)),"",DATE($B$3,$I$3,Sheet1!A15))</f>
        <v>43681</v>
      </c>
      <c r="J7" s="80">
        <f>IF(ISERROR(DATE($B$3,$I$3,Sheet1!B15)),"",DATE($B$3,$I$3,Sheet1!B15))</f>
        <v>43682</v>
      </c>
      <c r="K7" s="80">
        <f>IF(ISERROR(DATE($B$3,$I$3,Sheet1!C15)),"",DATE($B$3,$I$3,Sheet1!C15))</f>
        <v>43683</v>
      </c>
      <c r="L7" s="80">
        <f>IF(ISERROR(DATE($B$3,$I$3,Sheet1!D15)),"",DATE($B$3,$I$3,Sheet1!D15))</f>
        <v>43684</v>
      </c>
      <c r="M7" s="80">
        <f>IF(ISERROR(DATE($B$3,$I$3,Sheet1!E15)),"",DATE($B$3,$I$3,Sheet1!E15))</f>
        <v>43685</v>
      </c>
      <c r="N7" s="80">
        <f>IF(ISERROR(DATE($B$3,$I$3,Sheet1!F15)),"",DATE($B$3,$I$3,Sheet1!F15))</f>
        <v>43686</v>
      </c>
      <c r="O7" s="80">
        <f>IF(ISERROR(DATE($B$3,$I$3,Sheet1!G15)),"",DATE($B$3,$I$3,Sheet1!G15))</f>
        <v>43687</v>
      </c>
      <c r="P7" s="43"/>
      <c r="Q7" s="80">
        <f>IF(ISERROR(DATE($B$3,$Q$3,Sheet1!A23)),"",DATE($B$3,$Q$3,Sheet1!A23))</f>
        <v>43716</v>
      </c>
      <c r="R7" s="80">
        <f>IF(ISERROR(DATE($B$3,$Q$3,Sheet1!B23)),"",DATE($B$3,$Q$3,Sheet1!B23))</f>
        <v>43717</v>
      </c>
      <c r="S7" s="80">
        <f>IF(ISERROR(DATE($B$3,$Q$3,Sheet1!C23)),"",DATE($B$3,$Q$3,Sheet1!C23))</f>
        <v>43718</v>
      </c>
      <c r="T7" s="80">
        <f>IF(ISERROR(DATE($B$3,$Q$3,Sheet1!D23)),"",DATE($B$3,$Q$3,Sheet1!D23))</f>
        <v>43719</v>
      </c>
      <c r="U7" s="80">
        <f>IF(ISERROR(DATE($B$3,$Q$3,Sheet1!E23)),"",DATE($B$3,$Q$3,Sheet1!E23))</f>
        <v>43720</v>
      </c>
      <c r="V7" s="80">
        <f>IF(ISERROR(DATE($B$3,$Q$3,Sheet1!F23)),"",DATE($B$3,$Q$3,Sheet1!F23))</f>
        <v>43721</v>
      </c>
      <c r="W7" s="80">
        <f>IF(ISERROR(DATE($B$3,$Q$3,Sheet1!G23)),"",DATE($B$3,$Q$3,Sheet1!G23))</f>
        <v>43722</v>
      </c>
      <c r="X7" s="47"/>
      <c r="Y7" s="58"/>
      <c r="Z7" s="95"/>
      <c r="AA7" s="77">
        <f>dt!E41</f>
        <v>42114</v>
      </c>
      <c r="AB7" s="77">
        <f>dt!E43</f>
        <v>42119</v>
      </c>
      <c r="AC7" s="65" t="s">
        <v>26</v>
      </c>
      <c r="AD7" s="46"/>
      <c r="AE7" s="58"/>
      <c r="AF7" s="46"/>
      <c r="AG7" s="46"/>
      <c r="AH7" s="46"/>
      <c r="AI7" s="46"/>
      <c r="AJ7" s="46"/>
      <c r="AK7" s="46"/>
      <c r="AL7" s="46"/>
      <c r="AM7" s="58"/>
      <c r="AN7" s="46"/>
      <c r="AO7" s="46"/>
      <c r="AP7" s="46"/>
      <c r="AQ7" s="46"/>
      <c r="AR7" s="46"/>
      <c r="AS7" s="46"/>
      <c r="AT7" s="56"/>
      <c r="AU7" s="56"/>
      <c r="AV7" s="56"/>
      <c r="AW7" s="56"/>
      <c r="AX7" s="56"/>
      <c r="AY7" s="56"/>
      <c r="AZ7" s="56"/>
      <c r="BA7" s="56"/>
      <c r="BB7" s="56"/>
      <c r="BC7" s="56"/>
      <c r="BD7" s="56"/>
      <c r="BE7" s="56"/>
      <c r="BF7" s="56"/>
      <c r="BG7" s="56"/>
      <c r="BH7" s="56"/>
      <c r="BI7" s="56"/>
      <c r="BJ7" s="56"/>
      <c r="BK7" s="56"/>
    </row>
    <row r="8" spans="1:63" ht="16.5" customHeight="1" x14ac:dyDescent="0.2">
      <c r="A8" s="80">
        <f>IF(ISERROR(DATE($B$3,$A$3,Sheet1!A8)),"",DATE($B$3,$A$3,Sheet1!A8))</f>
        <v>43660</v>
      </c>
      <c r="B8" s="80">
        <f>IF(ISERROR(DATE($B$3,$A$3,Sheet1!B8)),"",DATE($B$3,$A$3,Sheet1!B8))</f>
        <v>43661</v>
      </c>
      <c r="C8" s="80">
        <f>IF(ISERROR(DATE($B$3,$A$3,Sheet1!C8)),"",DATE($B$3,$A$3,Sheet1!C8))</f>
        <v>43662</v>
      </c>
      <c r="D8" s="80">
        <f>IF(ISERROR(DATE($B$3,$A$3,Sheet1!D8)),"",DATE($B$3,$A$3,Sheet1!D8))</f>
        <v>43663</v>
      </c>
      <c r="E8" s="80">
        <f>IF(ISERROR(DATE($B$3,$A$3,Sheet1!E8)),"",DATE($B$3,$A$3,Sheet1!E8))</f>
        <v>43664</v>
      </c>
      <c r="F8" s="80">
        <f>IF(ISERROR(DATE($B$3,$A$3,Sheet1!F8)),"",DATE($B$3,$A$3,Sheet1!F8))</f>
        <v>43665</v>
      </c>
      <c r="G8" s="80">
        <f>IF(ISERROR(DATE($B$3,$A$3,Sheet1!G8)),"",DATE($B$3,$A$3,Sheet1!G8))</f>
        <v>43666</v>
      </c>
      <c r="H8" s="43"/>
      <c r="I8" s="80">
        <f>IF(ISERROR(DATE($B$3,$I$3,Sheet1!A16)),"",DATE($B$3,$I$3,Sheet1!A16))</f>
        <v>43688</v>
      </c>
      <c r="J8" s="80">
        <f>IF(ISERROR(DATE($B$3,$I$3,Sheet1!B16)),"",DATE($B$3,$I$3,Sheet1!B16))</f>
        <v>43689</v>
      </c>
      <c r="K8" s="80">
        <f>IF(ISERROR(DATE($B$3,$I$3,Sheet1!C16)),"",DATE($B$3,$I$3,Sheet1!C16))</f>
        <v>43690</v>
      </c>
      <c r="L8" s="80">
        <f>IF(ISERROR(DATE($B$3,$I$3,Sheet1!D16)),"",DATE($B$3,$I$3,Sheet1!D16))</f>
        <v>43691</v>
      </c>
      <c r="M8" s="80">
        <f>IF(ISERROR(DATE($B$3,$I$3,Sheet1!E16)),"",DATE($B$3,$I$3,Sheet1!E16))</f>
        <v>43692</v>
      </c>
      <c r="N8" s="80">
        <f>IF(ISERROR(DATE($B$3,$I$3,Sheet1!F16)),"",DATE($B$3,$I$3,Sheet1!F16))</f>
        <v>43693</v>
      </c>
      <c r="O8" s="80">
        <f>IF(ISERROR(DATE($B$3,$I$3,Sheet1!G16)),"",DATE($B$3,$I$3,Sheet1!G16))</f>
        <v>43694</v>
      </c>
      <c r="P8" s="43"/>
      <c r="Q8" s="80">
        <f>IF(ISERROR(DATE($B$3,$Q$3,Sheet1!A24)),"",DATE($B$3,$Q$3,Sheet1!A24))</f>
        <v>43723</v>
      </c>
      <c r="R8" s="80">
        <f>IF(ISERROR(DATE($B$3,$Q$3,Sheet1!B24)),"",DATE($B$3,$Q$3,Sheet1!B24))</f>
        <v>43724</v>
      </c>
      <c r="S8" s="80">
        <f>IF(ISERROR(DATE($B$3,$Q$3,Sheet1!C24)),"",DATE($B$3,$Q$3,Sheet1!C24))</f>
        <v>43725</v>
      </c>
      <c r="T8" s="80">
        <f>IF(ISERROR(DATE($B$3,$Q$3,Sheet1!D24)),"",DATE($B$3,$Q$3,Sheet1!D24))</f>
        <v>43726</v>
      </c>
      <c r="U8" s="80">
        <f>IF(ISERROR(DATE($B$3,$Q$3,Sheet1!E24)),"",DATE($B$3,$Q$3,Sheet1!E24))</f>
        <v>43727</v>
      </c>
      <c r="V8" s="80">
        <f>IF(ISERROR(DATE($B$3,$Q$3,Sheet1!F24)),"",DATE($B$3,$Q$3,Sheet1!F24))</f>
        <v>43728</v>
      </c>
      <c r="W8" s="80">
        <f>IF(ISERROR(DATE($B$3,$Q$3,Sheet1!G24)),"",DATE($B$3,$Q$3,Sheet1!G24))</f>
        <v>43729</v>
      </c>
      <c r="X8" s="47"/>
      <c r="Y8" s="58"/>
      <c r="Z8" s="97"/>
      <c r="AA8" s="77">
        <f>dt!E47</f>
        <v>41918</v>
      </c>
      <c r="AB8" s="77">
        <f>dt!E49</f>
        <v>41923</v>
      </c>
      <c r="AC8" s="69" t="s">
        <v>60</v>
      </c>
      <c r="AD8" s="46"/>
      <c r="AE8" s="58"/>
      <c r="AF8" s="46"/>
      <c r="AG8" s="46"/>
      <c r="AH8" s="46"/>
      <c r="AI8" s="46"/>
      <c r="AJ8" s="46"/>
      <c r="AK8" s="46"/>
      <c r="AL8" s="46"/>
      <c r="AM8" s="58"/>
      <c r="AN8" s="46"/>
      <c r="AO8" s="46"/>
      <c r="AP8" s="46"/>
      <c r="AQ8" s="46"/>
      <c r="AR8" s="46"/>
      <c r="AS8" s="46"/>
      <c r="AT8" s="56"/>
      <c r="AU8" s="56"/>
      <c r="AV8" s="56"/>
      <c r="AW8" s="56"/>
      <c r="AX8" s="56"/>
      <c r="AY8" s="56"/>
      <c r="AZ8" s="56"/>
      <c r="BA8" s="56"/>
      <c r="BB8" s="56"/>
      <c r="BC8" s="56"/>
      <c r="BD8" s="56"/>
      <c r="BE8" s="56"/>
      <c r="BF8" s="56"/>
      <c r="BG8" s="56"/>
      <c r="BH8" s="56"/>
      <c r="BI8" s="56"/>
      <c r="BJ8" s="56"/>
      <c r="BK8" s="56"/>
    </row>
    <row r="9" spans="1:63" ht="16.5" customHeight="1" x14ac:dyDescent="0.2">
      <c r="A9" s="80">
        <f>IF(ISERROR(DATE($B$3,$A$3,Sheet1!A9)),"",DATE($B$3,$A$3,Sheet1!A9))</f>
        <v>43667</v>
      </c>
      <c r="B9" s="80">
        <f>IF(ISERROR(DATE($B$3,$A$3,Sheet1!B9)),"",DATE($B$3,$A$3,Sheet1!B9))</f>
        <v>43668</v>
      </c>
      <c r="C9" s="80">
        <f>IF(ISERROR(DATE($B$3,$A$3,Sheet1!C9)),"",DATE($B$3,$A$3,Sheet1!C9))</f>
        <v>43669</v>
      </c>
      <c r="D9" s="80">
        <f>IF(ISERROR(DATE($B$3,$A$3,Sheet1!D9)),"",DATE($B$3,$A$3,Sheet1!D9))</f>
        <v>43670</v>
      </c>
      <c r="E9" s="80">
        <f>IF(ISERROR(DATE($B$3,$A$3,Sheet1!E9)),"",DATE($B$3,$A$3,Sheet1!E9))</f>
        <v>43671</v>
      </c>
      <c r="F9" s="80">
        <f>IF(ISERROR(DATE($B$3,$A$3,Sheet1!F9)),"",DATE($B$3,$A$3,Sheet1!F9))</f>
        <v>43672</v>
      </c>
      <c r="G9" s="80">
        <f>IF(ISERROR(DATE($B$3,$A$3,Sheet1!G9)),"",DATE($B$3,$A$3,Sheet1!G9))</f>
        <v>43673</v>
      </c>
      <c r="H9" s="43"/>
      <c r="I9" s="80">
        <f>IF(ISERROR(DATE($B$3,$I$3,Sheet1!A17)),"",DATE($B$3,$I$3,Sheet1!A17))</f>
        <v>43695</v>
      </c>
      <c r="J9" s="80">
        <f>IF(ISERROR(DATE($B$3,$I$3,Sheet1!B17)),"",DATE($B$3,$I$3,Sheet1!B17))</f>
        <v>43696</v>
      </c>
      <c r="K9" s="80">
        <f>IF(ISERROR(DATE($B$3,$I$3,Sheet1!C17)),"",DATE($B$3,$I$3,Sheet1!C17))</f>
        <v>43697</v>
      </c>
      <c r="L9" s="80">
        <f>IF(ISERROR(DATE($B$3,$I$3,Sheet1!D17)),"",DATE($B$3,$I$3,Sheet1!D17))</f>
        <v>43698</v>
      </c>
      <c r="M9" s="80">
        <f>IF(ISERROR(DATE($B$3,$I$3,Sheet1!E17)),"",DATE($B$3,$I$3,Sheet1!E17))</f>
        <v>43699</v>
      </c>
      <c r="N9" s="80">
        <f>IF(ISERROR(DATE($B$3,$I$3,Sheet1!F17)),"",DATE($B$3,$I$3,Sheet1!F17))</f>
        <v>43700</v>
      </c>
      <c r="O9" s="80">
        <f>IF(ISERROR(DATE($B$3,$I$3,Sheet1!G17)),"",DATE($B$3,$I$3,Sheet1!G17))</f>
        <v>43701</v>
      </c>
      <c r="P9" s="43"/>
      <c r="Q9" s="80">
        <f>IF(ISERROR(DATE($B$3,$Q$3,Sheet1!A25)),"",DATE($B$3,$Q$3,Sheet1!A25))</f>
        <v>43730</v>
      </c>
      <c r="R9" s="80">
        <f>IF(ISERROR(DATE($B$3,$Q$3,Sheet1!B25)),"",DATE($B$3,$Q$3,Sheet1!B25))</f>
        <v>43731</v>
      </c>
      <c r="S9" s="80">
        <f>IF(ISERROR(DATE($B$3,$Q$3,Sheet1!C25)),"",DATE($B$3,$Q$3,Sheet1!C25))</f>
        <v>43732</v>
      </c>
      <c r="T9" s="80">
        <f>IF(ISERROR(DATE($B$3,$Q$3,Sheet1!D25)),"",DATE($B$3,$Q$3,Sheet1!D25))</f>
        <v>43733</v>
      </c>
      <c r="U9" s="80">
        <f>IF(ISERROR(DATE($B$3,$Q$3,Sheet1!E25)),"",DATE($B$3,$Q$3,Sheet1!E25))</f>
        <v>43734</v>
      </c>
      <c r="V9" s="80">
        <f>IF(ISERROR(DATE($B$3,$Q$3,Sheet1!F25)),"",DATE($B$3,$Q$3,Sheet1!F25))</f>
        <v>43735</v>
      </c>
      <c r="W9" s="80">
        <f>IF(ISERROR(DATE($B$3,$Q$3,Sheet1!G25)),"",DATE($B$3,$Q$3,Sheet1!G25))</f>
        <v>43736</v>
      </c>
      <c r="X9" s="47"/>
      <c r="Y9" s="58"/>
      <c r="Z9" s="97"/>
      <c r="AA9" s="77">
        <f>dt!E59</f>
        <v>42065</v>
      </c>
      <c r="AB9" s="77">
        <f>dt!E61</f>
        <v>42070</v>
      </c>
      <c r="AC9" s="69" t="s">
        <v>61</v>
      </c>
      <c r="AD9" s="46"/>
      <c r="AE9" s="58"/>
      <c r="AF9" s="46"/>
      <c r="AG9" s="46"/>
      <c r="AH9" s="46"/>
      <c r="AI9" s="46"/>
      <c r="AJ9" s="46"/>
      <c r="AK9" s="46"/>
      <c r="AL9" s="46"/>
      <c r="AM9" s="58"/>
      <c r="AN9" s="46"/>
      <c r="AO9" s="46"/>
      <c r="AP9" s="46"/>
      <c r="AQ9" s="46"/>
      <c r="AR9" s="46"/>
      <c r="AS9" s="46"/>
      <c r="AT9" s="56"/>
      <c r="AU9" s="56"/>
      <c r="AV9" s="56"/>
      <c r="AW9" s="56"/>
      <c r="AX9" s="56"/>
      <c r="AY9" s="56"/>
      <c r="AZ9" s="56"/>
      <c r="BA9" s="56"/>
      <c r="BB9" s="56"/>
      <c r="BC9" s="56"/>
      <c r="BD9" s="56"/>
      <c r="BE9" s="56"/>
      <c r="BF9" s="56"/>
      <c r="BG9" s="56"/>
      <c r="BH9" s="56"/>
      <c r="BI9" s="56"/>
      <c r="BJ9" s="56"/>
      <c r="BK9" s="56"/>
    </row>
    <row r="10" spans="1:63" ht="16.5" customHeight="1" x14ac:dyDescent="0.2">
      <c r="A10" s="80">
        <f>IF(ISERROR(DATE($B$3,$A$3,Sheet1!A10)),"",DATE($B$3,$A$3,Sheet1!A10))</f>
        <v>43674</v>
      </c>
      <c r="B10" s="80">
        <f>IF(ISERROR(DATE($B$3,$A$3,Sheet1!B10)),"",DATE($B$3,$A$3,Sheet1!B10))</f>
        <v>43675</v>
      </c>
      <c r="C10" s="80">
        <f>IF(ISERROR(DATE($B$3,$A$3,Sheet1!C10)),"",DATE($B$3,$A$3,Sheet1!C10))</f>
        <v>43676</v>
      </c>
      <c r="D10" s="80">
        <f>IF(ISERROR(DATE($B$3,$A$3,Sheet1!D10)),"",DATE($B$3,$A$3,Sheet1!D10))</f>
        <v>43677</v>
      </c>
      <c r="E10" s="80" t="str">
        <f>IF(ISERROR(DATE($B$3,$A$3,Sheet1!E10)),"",DATE($B$3,$A$3,Sheet1!E10))</f>
        <v/>
      </c>
      <c r="F10" s="80" t="str">
        <f>IF(ISERROR(DATE($B$3,$A$3,Sheet1!F10)),"",DATE($B$3,$A$3,Sheet1!F10))</f>
        <v/>
      </c>
      <c r="G10" s="80" t="str">
        <f>IF(ISERROR(DATE($B$3,$A$3,Sheet1!G10)),"",DATE($B$3,$A$3,Sheet1!G10))</f>
        <v/>
      </c>
      <c r="H10" s="43"/>
      <c r="I10" s="80">
        <f>IF(ISERROR(DATE($B$3,$I$3,Sheet1!A18)),"",DATE($B$3,$I$3,Sheet1!A18))</f>
        <v>43702</v>
      </c>
      <c r="J10" s="80">
        <f>IF(ISERROR(DATE($B$3,$I$3,Sheet1!B18)),"",DATE($B$3,$I$3,Sheet1!B18))</f>
        <v>43703</v>
      </c>
      <c r="K10" s="80">
        <f>IF(ISERROR(DATE($B$3,$I$3,Sheet1!C18)),"",DATE($B$3,$I$3,Sheet1!C18))</f>
        <v>43704</v>
      </c>
      <c r="L10" s="80">
        <f>IF(ISERROR(DATE($B$3,$I$3,Sheet1!D18)),"",DATE($B$3,$I$3,Sheet1!D18))</f>
        <v>43705</v>
      </c>
      <c r="M10" s="80">
        <f>IF(ISERROR(DATE($B$3,$I$3,Sheet1!E18)),"",DATE($B$3,$I$3,Sheet1!E18))</f>
        <v>43706</v>
      </c>
      <c r="N10" s="80">
        <f>IF(ISERROR(DATE($B$3,$I$3,Sheet1!F18)),"",DATE($B$3,$I$3,Sheet1!F18))</f>
        <v>43707</v>
      </c>
      <c r="O10" s="80">
        <f>IF(ISERROR(DATE($B$3,$I$3,Sheet1!G18)),"",DATE($B$3,$I$3,Sheet1!G18))</f>
        <v>43708</v>
      </c>
      <c r="P10" s="43"/>
      <c r="Q10" s="80">
        <f>IF(ISERROR(DATE($B$3,$Q$3,Sheet1!A26)),"",DATE($B$3,$Q$3,Sheet1!A26))</f>
        <v>43737</v>
      </c>
      <c r="R10" s="80">
        <f>IF(ISERROR(DATE($B$3,$Q$3,Sheet1!B26)),"",DATE($B$3,$Q$3,Sheet1!B26))</f>
        <v>43738</v>
      </c>
      <c r="S10" s="80" t="str">
        <f>IF(ISERROR(DATE($B$3,$Q$3,Sheet1!C26)),"",DATE($B$3,$Q$3,Sheet1!C26))</f>
        <v/>
      </c>
      <c r="T10" s="80" t="str">
        <f>IF(ISERROR(DATE($B$3,$Q$3,Sheet1!D26)),"",DATE($B$3,$Q$3,Sheet1!D26))</f>
        <v/>
      </c>
      <c r="U10" s="80" t="str">
        <f>IF(ISERROR(DATE($B$3,$Q$3,Sheet1!E26)),"",DATE($B$3,$Q$3,Sheet1!E26))</f>
        <v/>
      </c>
      <c r="V10" s="80" t="str">
        <f>IF(ISERROR(DATE($B$3,$Q$3,Sheet1!F26)),"",DATE($B$3,$Q$3,Sheet1!F26))</f>
        <v/>
      </c>
      <c r="W10" s="80" t="str">
        <f>IF(ISERROR(DATE($B$3,$Q$3,Sheet1!G26)),"",DATE($B$3,$Q$3,Sheet1!G26))</f>
        <v/>
      </c>
      <c r="X10" s="47"/>
      <c r="Y10" s="58"/>
      <c r="Z10" s="96"/>
      <c r="AA10" s="77">
        <f>dt!E53</f>
        <v>41981</v>
      </c>
      <c r="AB10" s="77">
        <f>dt!E55</f>
        <v>41986</v>
      </c>
      <c r="AC10" s="69" t="s">
        <v>28</v>
      </c>
      <c r="AD10" s="46"/>
      <c r="AE10" s="58"/>
      <c r="AF10" s="46"/>
      <c r="AG10" s="46"/>
      <c r="AH10" s="46"/>
      <c r="AI10" s="46"/>
      <c r="AJ10" s="46"/>
      <c r="AK10" s="46"/>
      <c r="AL10" s="46"/>
      <c r="AM10" s="58"/>
      <c r="AN10" s="46"/>
      <c r="AO10" s="46"/>
      <c r="AP10" s="46"/>
      <c r="AQ10" s="46"/>
      <c r="AR10" s="46"/>
      <c r="AS10" s="46"/>
      <c r="AT10" s="56"/>
      <c r="AU10" s="56"/>
      <c r="AV10" s="56"/>
      <c r="AW10" s="56"/>
      <c r="AX10" s="56"/>
      <c r="AY10" s="56"/>
      <c r="AZ10" s="56"/>
      <c r="BA10" s="56"/>
      <c r="BB10" s="56"/>
      <c r="BC10" s="56"/>
      <c r="BD10" s="56"/>
      <c r="BE10" s="56"/>
      <c r="BF10" s="56"/>
      <c r="BG10" s="56"/>
      <c r="BH10" s="56"/>
      <c r="BI10" s="56"/>
      <c r="BJ10" s="56"/>
      <c r="BK10" s="56"/>
    </row>
    <row r="11" spans="1:63" ht="16.5" customHeight="1" x14ac:dyDescent="0.2">
      <c r="A11" s="80" t="str">
        <f>IF(ISERROR(DATE($B$3,$A$3,Sheet1!A11)),"",DATE($B$3,$A$3,Sheet1!A11))</f>
        <v/>
      </c>
      <c r="B11" s="80" t="str">
        <f>IF(ISERROR(DATE($B$3,$A$3,Sheet1!B11)),"",DATE($B$3,$A$3,Sheet1!B11))</f>
        <v/>
      </c>
      <c r="C11" s="80" t="str">
        <f>IF(ISERROR(DATE($B$3,$A$3,Sheet1!C11)),"",DATE($B$3,$A$3,Sheet1!C11))</f>
        <v/>
      </c>
      <c r="D11" s="80" t="str">
        <f>IF(ISERROR(DATE($B$3,$A$3,Sheet1!D11)),"",DATE($B$3,$A$3,Sheet1!D11))</f>
        <v/>
      </c>
      <c r="E11" s="80" t="str">
        <f>IF(ISERROR(DATE($B$3,$A$3,Sheet1!E11)),"",DATE($B$3,$A$3,Sheet1!E11))</f>
        <v/>
      </c>
      <c r="F11" s="80" t="str">
        <f>IF(ISERROR(DATE($B$3,$A$3,Sheet1!F11)),"",DATE($B$3,$A$3,Sheet1!F11))</f>
        <v/>
      </c>
      <c r="G11" s="80" t="str">
        <f>IF(ISERROR(DATE($B$3,$A$3,Sheet1!G11)),"",DATE($B$3,$A$3,Sheet1!G11))</f>
        <v/>
      </c>
      <c r="H11" s="43"/>
      <c r="I11" s="80" t="str">
        <f>IF(ISERROR(DATE($B$3,$I$3,Sheet1!A19)),"",DATE($B$3,$I$3,Sheet1!A19))</f>
        <v/>
      </c>
      <c r="J11" s="80" t="str">
        <f>IF(ISERROR(DATE($B$3,$I$3,Sheet1!B19)),"",DATE($B$3,$I$3,Sheet1!B19))</f>
        <v/>
      </c>
      <c r="K11" s="80" t="str">
        <f>IF(ISERROR(DATE($B$3,$I$3,Sheet1!C19)),"",DATE($B$3,$I$3,Sheet1!C19))</f>
        <v/>
      </c>
      <c r="L11" s="80" t="str">
        <f>IF(ISERROR(DATE($B$3,$I$3,Sheet1!D19)),"",DATE($B$3,$I$3,Sheet1!D19))</f>
        <v/>
      </c>
      <c r="M11" s="80" t="str">
        <f>IF(ISERROR(DATE($B$3,$I$3,Sheet1!E19)),"",DATE($B$3,$I$3,Sheet1!E19))</f>
        <v/>
      </c>
      <c r="N11" s="80" t="str">
        <f>IF(ISERROR(DATE($B$3,$I$3,Sheet1!F19)),"",DATE($B$3,$I$3,Sheet1!F19))</f>
        <v/>
      </c>
      <c r="O11" s="80" t="str">
        <f>IF(ISERROR(DATE($B$3,$I$3,Sheet1!G19)),"",DATE($B$3,$I$3,Sheet1!G19))</f>
        <v/>
      </c>
      <c r="P11" s="43"/>
      <c r="Q11" s="80" t="str">
        <f>IF(ISERROR(DATE($B$3,$Q$3,Sheet1!A27)),"",DATE($B$3,$Q$3,Sheet1!A27))</f>
        <v/>
      </c>
      <c r="R11" s="80" t="str">
        <f>IF(ISERROR(DATE($B$3,$Q$3,Sheet1!B27)),"",DATE($B$3,$Q$3,Sheet1!B27))</f>
        <v/>
      </c>
      <c r="S11" s="80" t="str">
        <f>IF(ISERROR(DATE($B$3,$Q$3,Sheet1!C27)),"",DATE($B$3,$Q$3,Sheet1!C27))</f>
        <v/>
      </c>
      <c r="T11" s="80" t="str">
        <f>IF(ISERROR(DATE($B$3,$Q$3,Sheet1!D27)),"",DATE($B$3,$Q$3,Sheet1!D27))</f>
        <v/>
      </c>
      <c r="U11" s="80" t="str">
        <f>IF(ISERROR(DATE($B$3,$Q$3,Sheet1!E27)),"",DATE($B$3,$Q$3,Sheet1!E27))</f>
        <v/>
      </c>
      <c r="V11" s="80" t="str">
        <f>IF(ISERROR(DATE($B$3,$Q$3,Sheet1!F27)),"",DATE($B$3,$Q$3,Sheet1!F27))</f>
        <v/>
      </c>
      <c r="W11" s="80" t="str">
        <f>IF(ISERROR(DATE($B$3,$Q$3,Sheet1!G27)),"",DATE($B$3,$Q$3,Sheet1!G27))</f>
        <v/>
      </c>
      <c r="X11" s="47"/>
      <c r="Y11" s="58"/>
      <c r="Z11" s="96"/>
      <c r="AA11" s="77">
        <f>dt!E65</f>
        <v>42163</v>
      </c>
      <c r="AB11" s="77">
        <f>dt!E67</f>
        <v>42168</v>
      </c>
      <c r="AC11" s="69" t="s">
        <v>34</v>
      </c>
      <c r="AD11" s="46"/>
      <c r="AE11" s="58"/>
      <c r="AF11" s="46"/>
      <c r="AG11" s="46"/>
      <c r="AH11" s="46"/>
      <c r="AI11" s="46"/>
      <c r="AJ11" s="46"/>
      <c r="AK11" s="46"/>
      <c r="AL11" s="46"/>
      <c r="AM11" s="58"/>
      <c r="AN11" s="46"/>
      <c r="AO11" s="46"/>
      <c r="AP11" s="46"/>
      <c r="AQ11" s="46"/>
      <c r="AR11" s="46"/>
      <c r="AS11" s="46"/>
      <c r="AT11" s="56"/>
      <c r="AU11" s="56"/>
      <c r="AV11" s="56"/>
      <c r="AW11" s="56"/>
      <c r="AX11" s="56"/>
      <c r="AY11" s="56"/>
      <c r="AZ11" s="56"/>
      <c r="BA11" s="56"/>
      <c r="BB11" s="56"/>
      <c r="BC11" s="56"/>
      <c r="BD11" s="56"/>
      <c r="BE11" s="56"/>
      <c r="BF11" s="56"/>
      <c r="BG11" s="56"/>
      <c r="BH11" s="56"/>
      <c r="BI11" s="56"/>
      <c r="BJ11" s="56"/>
      <c r="BK11" s="56"/>
    </row>
    <row r="12" spans="1:63" ht="9" customHeight="1" x14ac:dyDescent="0.2">
      <c r="A12" s="82" t="s">
        <v>35</v>
      </c>
      <c r="B12" s="43"/>
      <c r="C12" s="43"/>
      <c r="D12" s="43"/>
      <c r="E12" s="43"/>
      <c r="F12" s="43"/>
      <c r="G12" s="43"/>
      <c r="H12" s="43"/>
      <c r="I12" s="82" t="s">
        <v>36</v>
      </c>
      <c r="J12" s="43"/>
      <c r="K12" s="43"/>
      <c r="L12" s="43"/>
      <c r="M12" s="43"/>
      <c r="N12" s="43"/>
      <c r="O12" s="43"/>
      <c r="P12" s="43"/>
      <c r="Q12" s="82" t="s">
        <v>37</v>
      </c>
      <c r="R12" s="43"/>
      <c r="S12" s="43"/>
      <c r="T12" s="43"/>
      <c r="U12" s="43"/>
      <c r="V12" s="43"/>
      <c r="W12" s="43"/>
      <c r="X12" s="47"/>
      <c r="Y12" s="58"/>
      <c r="Z12" s="98"/>
      <c r="AA12" s="77">
        <f>dt!E75</f>
        <v>42016</v>
      </c>
      <c r="AB12" s="77">
        <f>dt!E77</f>
        <v>42019</v>
      </c>
      <c r="AC12" s="69" t="s">
        <v>29</v>
      </c>
      <c r="AD12" s="47"/>
      <c r="AE12" s="47"/>
      <c r="AF12" s="47"/>
      <c r="AG12" s="47"/>
      <c r="AH12" s="47"/>
      <c r="AI12" s="47"/>
      <c r="AJ12" s="47"/>
      <c r="AK12" s="47"/>
      <c r="AL12" s="47"/>
      <c r="AM12" s="47"/>
      <c r="AN12" s="47"/>
      <c r="AO12" s="47"/>
      <c r="AP12" s="47"/>
      <c r="AQ12" s="47"/>
      <c r="AR12" s="47"/>
      <c r="AS12" s="47"/>
      <c r="AT12" s="56"/>
      <c r="AU12" s="56"/>
      <c r="AV12" s="56"/>
      <c r="AW12" s="56"/>
      <c r="AX12" s="56"/>
      <c r="AY12" s="56"/>
      <c r="AZ12" s="56"/>
      <c r="BA12" s="56"/>
      <c r="BB12" s="56"/>
      <c r="BC12" s="56"/>
      <c r="BD12" s="56"/>
      <c r="BE12" s="56"/>
      <c r="BF12" s="56"/>
      <c r="BG12" s="56"/>
      <c r="BH12" s="56"/>
      <c r="BI12" s="56"/>
      <c r="BJ12" s="56"/>
      <c r="BK12" s="56"/>
    </row>
    <row r="13" spans="1:63" ht="15" customHeight="1" x14ac:dyDescent="0.2">
      <c r="A13" s="184" t="str">
        <f>"Oktober "&amp;LEFT(dt!E7,4)</f>
        <v>Oktober 2019</v>
      </c>
      <c r="B13" s="184"/>
      <c r="C13" s="184"/>
      <c r="D13" s="184"/>
      <c r="E13" s="184"/>
      <c r="F13" s="184"/>
      <c r="G13" s="184"/>
      <c r="H13" s="52"/>
      <c r="I13" s="184" t="str">
        <f>"Nopember "&amp;LEFT(dt!E7,4)</f>
        <v>Nopember 2019</v>
      </c>
      <c r="J13" s="184"/>
      <c r="K13" s="184"/>
      <c r="L13" s="184"/>
      <c r="M13" s="184"/>
      <c r="N13" s="184"/>
      <c r="O13" s="184"/>
      <c r="P13" s="52"/>
      <c r="Q13" s="184" t="str">
        <f>"Desember "&amp;LEFT(dt!E7,4)</f>
        <v>Desember 2019</v>
      </c>
      <c r="R13" s="184"/>
      <c r="S13" s="184"/>
      <c r="T13" s="184"/>
      <c r="U13" s="184"/>
      <c r="V13" s="184"/>
      <c r="W13" s="184"/>
      <c r="X13" s="47"/>
      <c r="Y13" s="58"/>
      <c r="Z13" s="99"/>
      <c r="AA13" s="78">
        <f>dt!E81</f>
        <v>41995</v>
      </c>
      <c r="AB13" s="78">
        <f>dt!E83</f>
        <v>42007</v>
      </c>
      <c r="AC13" s="69" t="s">
        <v>30</v>
      </c>
      <c r="AD13" s="47"/>
      <c r="AE13" s="47"/>
      <c r="AF13" s="47"/>
      <c r="AG13" s="47"/>
      <c r="AH13" s="47"/>
      <c r="AI13" s="47"/>
      <c r="AJ13" s="47"/>
      <c r="AK13" s="47"/>
      <c r="AL13" s="47"/>
      <c r="AM13" s="47"/>
      <c r="AN13" s="47"/>
      <c r="AO13" s="47"/>
      <c r="AP13" s="47"/>
      <c r="AQ13" s="47"/>
      <c r="AR13" s="47"/>
      <c r="AS13" s="47"/>
      <c r="AT13" s="56"/>
      <c r="AU13" s="56"/>
      <c r="AV13" s="56"/>
      <c r="AW13" s="56"/>
      <c r="AX13" s="56"/>
      <c r="AY13" s="56"/>
      <c r="AZ13" s="56"/>
      <c r="BA13" s="56"/>
      <c r="BB13" s="56"/>
      <c r="BC13" s="56"/>
      <c r="BD13" s="56"/>
      <c r="BE13" s="56"/>
      <c r="BF13" s="56"/>
      <c r="BG13" s="56"/>
      <c r="BH13" s="56"/>
      <c r="BI13" s="56"/>
      <c r="BJ13" s="56"/>
      <c r="BK13" s="56"/>
    </row>
    <row r="14" spans="1:63" ht="16.5" customHeight="1" x14ac:dyDescent="0.2">
      <c r="A14" s="70" t="s">
        <v>0</v>
      </c>
      <c r="B14" s="71" t="s">
        <v>1</v>
      </c>
      <c r="C14" s="71" t="s">
        <v>1</v>
      </c>
      <c r="D14" s="71" t="s">
        <v>2</v>
      </c>
      <c r="E14" s="71" t="s">
        <v>3</v>
      </c>
      <c r="F14" s="71" t="s">
        <v>4</v>
      </c>
      <c r="G14" s="71" t="s">
        <v>1</v>
      </c>
      <c r="H14" s="52"/>
      <c r="I14" s="70" t="s">
        <v>0</v>
      </c>
      <c r="J14" s="71" t="s">
        <v>1</v>
      </c>
      <c r="K14" s="71" t="s">
        <v>1</v>
      </c>
      <c r="L14" s="71" t="s">
        <v>2</v>
      </c>
      <c r="M14" s="71" t="s">
        <v>3</v>
      </c>
      <c r="N14" s="71" t="s">
        <v>4</v>
      </c>
      <c r="O14" s="71" t="s">
        <v>1</v>
      </c>
      <c r="P14" s="52"/>
      <c r="Q14" s="70" t="s">
        <v>0</v>
      </c>
      <c r="R14" s="71" t="s">
        <v>1</v>
      </c>
      <c r="S14" s="71" t="s">
        <v>1</v>
      </c>
      <c r="T14" s="71" t="s">
        <v>2</v>
      </c>
      <c r="U14" s="71" t="s">
        <v>3</v>
      </c>
      <c r="V14" s="71" t="s">
        <v>4</v>
      </c>
      <c r="W14" s="71" t="s">
        <v>1</v>
      </c>
      <c r="X14" s="47"/>
      <c r="Y14" s="58"/>
      <c r="Z14" s="99"/>
      <c r="AA14" s="78">
        <f>dt!E87</f>
        <v>42177</v>
      </c>
      <c r="AB14" s="78">
        <f>dt!E89</f>
        <v>42197</v>
      </c>
      <c r="AC14" s="69" t="s">
        <v>31</v>
      </c>
      <c r="AD14" s="47"/>
      <c r="AE14" s="47"/>
      <c r="AF14" s="47"/>
      <c r="AG14" s="47"/>
      <c r="AH14" s="47"/>
      <c r="AI14" s="47"/>
      <c r="AJ14" s="47"/>
      <c r="AK14" s="47"/>
      <c r="AL14" s="47"/>
      <c r="AM14" s="47"/>
      <c r="AN14" s="47"/>
      <c r="AO14" s="47"/>
      <c r="AP14" s="47"/>
      <c r="AQ14" s="47"/>
      <c r="AR14" s="47"/>
      <c r="AS14" s="47"/>
      <c r="AT14" s="56"/>
      <c r="AU14" s="56"/>
      <c r="AV14" s="56"/>
      <c r="AW14" s="56"/>
      <c r="AX14" s="56"/>
      <c r="AY14" s="56"/>
      <c r="AZ14" s="56"/>
      <c r="BA14" s="56"/>
      <c r="BB14" s="56"/>
      <c r="BC14" s="56"/>
      <c r="BD14" s="56"/>
      <c r="BE14" s="56"/>
      <c r="BF14" s="56"/>
      <c r="BG14" s="56"/>
      <c r="BH14" s="56"/>
      <c r="BI14" s="56"/>
      <c r="BJ14" s="56"/>
      <c r="BK14" s="56"/>
    </row>
    <row r="15" spans="1:63" ht="16.5" customHeight="1" x14ac:dyDescent="0.2">
      <c r="A15" s="80" t="str">
        <f>IF(ISERROR(DATE($B$3,$A$12,Sheet1!A30)),"",DATE($B$3,$A$12,Sheet1!A30))</f>
        <v/>
      </c>
      <c r="B15" s="80" t="str">
        <f>IF(ISERROR(DATE($B$3,$A$12,Sheet1!B30)),"",DATE($B$3,$A$12,Sheet1!B30))</f>
        <v/>
      </c>
      <c r="C15" s="80">
        <f>IF(ISERROR(DATE($B$3,$A$12,Sheet1!C30)),"",DATE($B$3,$A$12,Sheet1!C30))</f>
        <v>43739</v>
      </c>
      <c r="D15" s="80">
        <f>IF(ISERROR(DATE($B$3,$A$12,Sheet1!D30)),"",DATE($B$3,$A$12,Sheet1!D30))</f>
        <v>43740</v>
      </c>
      <c r="E15" s="80">
        <f>IF(ISERROR(DATE($B$3,$A$12,Sheet1!E30)),"",DATE($B$3,$A$12,Sheet1!E30))</f>
        <v>43741</v>
      </c>
      <c r="F15" s="80">
        <f>IF(ISERROR(DATE($B$3,$A$12,Sheet1!F30)),"",DATE($B$3,$A$12,Sheet1!F30))</f>
        <v>43742</v>
      </c>
      <c r="G15" s="80">
        <f>IF(ISERROR(DATE($B$3,$A$12,Sheet1!G30)),"",DATE($B$3,$A$12,Sheet1!G30))</f>
        <v>43743</v>
      </c>
      <c r="H15" s="43"/>
      <c r="I15" s="80" t="str">
        <f>IF(ISERROR(DATE($B$3,$I$12,Sheet1!A38)),"",DATE($B$3,$I$12,Sheet1!A38))</f>
        <v/>
      </c>
      <c r="J15" s="80" t="str">
        <f>IF(ISERROR(DATE($B$3,$I$12,Sheet1!B38)),"",DATE($B$3,$I$12,Sheet1!B38))</f>
        <v/>
      </c>
      <c r="K15" s="80" t="str">
        <f>IF(ISERROR(DATE($B$3,$I$12,Sheet1!C38)),"",DATE($B$3,$I$12,Sheet1!C38))</f>
        <v/>
      </c>
      <c r="L15" s="80" t="str">
        <f>IF(ISERROR(DATE($B$3,$I$12,Sheet1!D38)),"",DATE($B$3,$I$12,Sheet1!D38))</f>
        <v/>
      </c>
      <c r="M15" s="80" t="str">
        <f>IF(ISERROR(DATE($B$3,$I$12,Sheet1!E38)),"",DATE($B$3,$I$12,Sheet1!E38))</f>
        <v/>
      </c>
      <c r="N15" s="80">
        <f>IF(ISERROR(DATE($B$3,$I$12,Sheet1!F38)),"",DATE($B$3,$I$12,Sheet1!F38))</f>
        <v>43770</v>
      </c>
      <c r="O15" s="80">
        <f>IF(ISERROR(DATE($B$3,$I$12,Sheet1!G38)),"",DATE($B$3,$I$12,Sheet1!G38))</f>
        <v>43771</v>
      </c>
      <c r="P15" s="43"/>
      <c r="Q15" s="80">
        <f>IF(ISERROR(DATE($B$3,$Q$12,Sheet1!A46)),"",DATE($B$3,$Q$12,Sheet1!A46))</f>
        <v>43800</v>
      </c>
      <c r="R15" s="80">
        <f>IF(ISERROR(DATE($B$3,$Q$12,Sheet1!B46)),"",DATE($B$3,$Q$12,Sheet1!B46))</f>
        <v>43801</v>
      </c>
      <c r="S15" s="80">
        <f>IF(ISERROR(DATE($B$3,$Q$12,Sheet1!C46)),"",DATE($B$3,$Q$12,Sheet1!C46))</f>
        <v>43802</v>
      </c>
      <c r="T15" s="80">
        <f>IF(ISERROR(DATE($B$3,$Q$12,Sheet1!D46)),"",DATE($B$3,$Q$12,Sheet1!D46))</f>
        <v>43803</v>
      </c>
      <c r="U15" s="80">
        <f>IF(ISERROR(DATE($B$3,$Q$12,Sheet1!E46)),"",DATE($B$3,$Q$12,Sheet1!E46))</f>
        <v>43804</v>
      </c>
      <c r="V15" s="80">
        <f>IF(ISERROR(DATE($B$3,$Q$12,Sheet1!F46)),"",DATE($B$3,$Q$12,Sheet1!F46))</f>
        <v>43805</v>
      </c>
      <c r="W15" s="80">
        <f>IF(ISERROR(DATE($B$3,$Q$12,Sheet1!G46)),"",DATE($B$3,$Q$12,Sheet1!G46))</f>
        <v>43806</v>
      </c>
      <c r="X15" s="47"/>
      <c r="Y15" s="58"/>
      <c r="Z15" s="100"/>
      <c r="AA15" s="78">
        <f>dt!E93</f>
        <v>0</v>
      </c>
      <c r="AB15" s="78">
        <f>dt!E95</f>
        <v>0</v>
      </c>
      <c r="AC15" s="69" t="s">
        <v>32</v>
      </c>
      <c r="AD15" s="47"/>
      <c r="AE15" s="47"/>
      <c r="AF15" s="47"/>
      <c r="AG15" s="47"/>
      <c r="AH15" s="47"/>
      <c r="AI15" s="47"/>
      <c r="AJ15" s="47"/>
      <c r="AK15" s="47"/>
      <c r="AL15" s="47"/>
      <c r="AM15" s="47"/>
      <c r="AN15" s="47"/>
      <c r="AO15" s="47"/>
      <c r="AP15" s="47"/>
      <c r="AQ15" s="47"/>
      <c r="AR15" s="47"/>
      <c r="AS15" s="47"/>
      <c r="AT15" s="56"/>
      <c r="AU15" s="56"/>
      <c r="AV15" s="56"/>
      <c r="AW15" s="56"/>
      <c r="AX15" s="56"/>
      <c r="AY15" s="56"/>
      <c r="AZ15" s="56"/>
      <c r="BA15" s="56"/>
      <c r="BB15" s="56"/>
      <c r="BC15" s="56"/>
      <c r="BD15" s="56"/>
      <c r="BE15" s="56"/>
      <c r="BF15" s="56"/>
      <c r="BG15" s="56"/>
      <c r="BH15" s="56"/>
      <c r="BI15" s="56"/>
      <c r="BJ15" s="56"/>
      <c r="BK15" s="56"/>
    </row>
    <row r="16" spans="1:63" ht="16.5" customHeight="1" x14ac:dyDescent="0.2">
      <c r="A16" s="80">
        <f>IF(ISERROR(DATE($B$3,$A$12,Sheet1!A31)),"",DATE($B$3,$A$12,Sheet1!A31))</f>
        <v>43744</v>
      </c>
      <c r="B16" s="80">
        <f>IF(ISERROR(DATE($B$3,$A$12,Sheet1!B31)),"",DATE($B$3,$A$12,Sheet1!B31))</f>
        <v>43745</v>
      </c>
      <c r="C16" s="80">
        <f>IF(ISERROR(DATE($B$3,$A$12,Sheet1!C31)),"",DATE($B$3,$A$12,Sheet1!C31))</f>
        <v>43746</v>
      </c>
      <c r="D16" s="80">
        <f>IF(ISERROR(DATE($B$3,$A$12,Sheet1!D31)),"",DATE($B$3,$A$12,Sheet1!D31))</f>
        <v>43747</v>
      </c>
      <c r="E16" s="80">
        <f>IF(ISERROR(DATE($B$3,$A$12,Sheet1!E31)),"",DATE($B$3,$A$12,Sheet1!E31))</f>
        <v>43748</v>
      </c>
      <c r="F16" s="80">
        <f>IF(ISERROR(DATE($B$3,$A$12,Sheet1!F31)),"",DATE($B$3,$A$12,Sheet1!F31))</f>
        <v>43749</v>
      </c>
      <c r="G16" s="80">
        <f>IF(ISERROR(DATE($B$3,$A$12,Sheet1!G31)),"",DATE($B$3,$A$12,Sheet1!G31))</f>
        <v>43750</v>
      </c>
      <c r="H16" s="43"/>
      <c r="I16" s="80">
        <f>IF(ISERROR(DATE($B$3,$I$12,Sheet1!A39)),"",DATE($B$3,$I$12,Sheet1!A39))</f>
        <v>43772</v>
      </c>
      <c r="J16" s="80">
        <f>IF(ISERROR(DATE($B$3,$I$12,Sheet1!B39)),"",DATE($B$3,$I$12,Sheet1!B39))</f>
        <v>43773</v>
      </c>
      <c r="K16" s="80">
        <f>IF(ISERROR(DATE($B$3,$I$12,Sheet1!C39)),"",DATE($B$3,$I$12,Sheet1!C39))</f>
        <v>43774</v>
      </c>
      <c r="L16" s="80">
        <f>IF(ISERROR(DATE($B$3,$I$12,Sheet1!D39)),"",DATE($B$3,$I$12,Sheet1!D39))</f>
        <v>43775</v>
      </c>
      <c r="M16" s="80">
        <f>IF(ISERROR(DATE($B$3,$I$12,Sheet1!E39)),"",DATE($B$3,$I$12,Sheet1!E39))</f>
        <v>43776</v>
      </c>
      <c r="N16" s="80">
        <f>IF(ISERROR(DATE($B$3,$I$12,Sheet1!F39)),"",DATE($B$3,$I$12,Sheet1!F39))</f>
        <v>43777</v>
      </c>
      <c r="O16" s="80">
        <f>IF(ISERROR(DATE($B$3,$I$12,Sheet1!G39)),"",DATE($B$3,$I$12,Sheet1!G39))</f>
        <v>43778</v>
      </c>
      <c r="P16" s="43"/>
      <c r="Q16" s="80">
        <f>IF(ISERROR(DATE($B$3,$Q$12,Sheet1!A47)),"",DATE($B$3,$Q$12,Sheet1!A47))</f>
        <v>43807</v>
      </c>
      <c r="R16" s="80">
        <f>IF(ISERROR(DATE($B$3,$Q$12,Sheet1!B47)),"",DATE($B$3,$Q$12,Sheet1!B47))</f>
        <v>43808</v>
      </c>
      <c r="S16" s="80">
        <f>IF(ISERROR(DATE($B$3,$Q$12,Sheet1!C47)),"",DATE($B$3,$Q$12,Sheet1!C47))</f>
        <v>43809</v>
      </c>
      <c r="T16" s="80">
        <f>IF(ISERROR(DATE($B$3,$Q$12,Sheet1!D47)),"",DATE($B$3,$Q$12,Sheet1!D47))</f>
        <v>43810</v>
      </c>
      <c r="U16" s="80">
        <f>IF(ISERROR(DATE($B$3,$Q$12,Sheet1!E47)),"",DATE($B$3,$Q$12,Sheet1!E47))</f>
        <v>43811</v>
      </c>
      <c r="V16" s="80">
        <f>IF(ISERROR(DATE($B$3,$Q$12,Sheet1!F47)),"",DATE($B$3,$Q$12,Sheet1!F47))</f>
        <v>43812</v>
      </c>
      <c r="W16" s="80">
        <f>IF(ISERROR(DATE($B$3,$Q$12,Sheet1!G47)),"",DATE($B$3,$Q$12,Sheet1!G47))</f>
        <v>43813</v>
      </c>
      <c r="X16" s="47"/>
      <c r="Y16" s="58"/>
      <c r="Z16" s="100"/>
      <c r="AA16" s="78">
        <f>dt!E99</f>
        <v>41841</v>
      </c>
      <c r="AB16" s="78">
        <f>dt!E101</f>
        <v>41856</v>
      </c>
      <c r="AC16" s="69" t="s">
        <v>33</v>
      </c>
      <c r="AD16" s="47"/>
      <c r="AE16" s="47"/>
      <c r="AF16" s="47"/>
      <c r="AG16" s="47"/>
      <c r="AH16" s="47"/>
      <c r="AI16" s="47"/>
      <c r="AJ16" s="47"/>
      <c r="AK16" s="47"/>
      <c r="AL16" s="47"/>
      <c r="AM16" s="47"/>
      <c r="AN16" s="47"/>
      <c r="AO16" s="47"/>
      <c r="AP16" s="47"/>
      <c r="AQ16" s="47"/>
      <c r="AR16" s="47"/>
      <c r="AS16" s="47"/>
      <c r="AT16" s="56"/>
      <c r="AU16" s="56"/>
      <c r="AV16" s="56"/>
      <c r="AW16" s="56"/>
      <c r="AX16" s="56"/>
      <c r="AY16" s="56"/>
      <c r="AZ16" s="56"/>
      <c r="BA16" s="56"/>
      <c r="BB16" s="56"/>
      <c r="BC16" s="56"/>
      <c r="BD16" s="56"/>
      <c r="BE16" s="56"/>
      <c r="BF16" s="56"/>
      <c r="BG16" s="56"/>
      <c r="BH16" s="56"/>
      <c r="BI16" s="56"/>
      <c r="BJ16" s="56"/>
      <c r="BK16" s="56"/>
    </row>
    <row r="17" spans="1:63" ht="16.5" customHeight="1" x14ac:dyDescent="0.2">
      <c r="A17" s="80">
        <f>IF(ISERROR(DATE($B$3,$A$12,Sheet1!A32)),"",DATE($B$3,$A$12,Sheet1!A32))</f>
        <v>43751</v>
      </c>
      <c r="B17" s="80">
        <f>IF(ISERROR(DATE($B$3,$A$12,Sheet1!B32)),"",DATE($B$3,$A$12,Sheet1!B32))</f>
        <v>43752</v>
      </c>
      <c r="C17" s="80">
        <f>IF(ISERROR(DATE($B$3,$A$12,Sheet1!C32)),"",DATE($B$3,$A$12,Sheet1!C32))</f>
        <v>43753</v>
      </c>
      <c r="D17" s="80">
        <f>IF(ISERROR(DATE($B$3,$A$12,Sheet1!D32)),"",DATE($B$3,$A$12,Sheet1!D32))</f>
        <v>43754</v>
      </c>
      <c r="E17" s="80">
        <f>IF(ISERROR(DATE($B$3,$A$12,Sheet1!E32)),"",DATE($B$3,$A$12,Sheet1!E32))</f>
        <v>43755</v>
      </c>
      <c r="F17" s="80">
        <f>IF(ISERROR(DATE($B$3,$A$12,Sheet1!F32)),"",DATE($B$3,$A$12,Sheet1!F32))</f>
        <v>43756</v>
      </c>
      <c r="G17" s="80">
        <f>IF(ISERROR(DATE($B$3,$A$12,Sheet1!G32)),"",DATE($B$3,$A$12,Sheet1!G32))</f>
        <v>43757</v>
      </c>
      <c r="H17" s="43"/>
      <c r="I17" s="80">
        <f>IF(ISERROR(DATE($B$3,$I$12,Sheet1!A40)),"",DATE($B$3,$I$12,Sheet1!A40))</f>
        <v>43779</v>
      </c>
      <c r="J17" s="80">
        <f>IF(ISERROR(DATE($B$3,$I$12,Sheet1!B40)),"",DATE($B$3,$I$12,Sheet1!B40))</f>
        <v>43780</v>
      </c>
      <c r="K17" s="80">
        <f>IF(ISERROR(DATE($B$3,$I$12,Sheet1!C40)),"",DATE($B$3,$I$12,Sheet1!C40))</f>
        <v>43781</v>
      </c>
      <c r="L17" s="80">
        <f>IF(ISERROR(DATE($B$3,$I$12,Sheet1!D40)),"",DATE($B$3,$I$12,Sheet1!D40))</f>
        <v>43782</v>
      </c>
      <c r="M17" s="80">
        <f>IF(ISERROR(DATE($B$3,$I$12,Sheet1!E40)),"",DATE($B$3,$I$12,Sheet1!E40))</f>
        <v>43783</v>
      </c>
      <c r="N17" s="80">
        <f>IF(ISERROR(DATE($B$3,$I$12,Sheet1!F40)),"",DATE($B$3,$I$12,Sheet1!F40))</f>
        <v>43784</v>
      </c>
      <c r="O17" s="80">
        <f>IF(ISERROR(DATE($B$3,$I$12,Sheet1!G40)),"",DATE($B$3,$I$12,Sheet1!G40))</f>
        <v>43785</v>
      </c>
      <c r="P17" s="43"/>
      <c r="Q17" s="80">
        <f>IF(ISERROR(DATE($B$3,$Q$12,Sheet1!A48)),"",DATE($B$3,$Q$12,Sheet1!A48))</f>
        <v>43814</v>
      </c>
      <c r="R17" s="80">
        <f>IF(ISERROR(DATE($B$3,$Q$12,Sheet1!B48)),"",DATE($B$3,$Q$12,Sheet1!B48))</f>
        <v>43815</v>
      </c>
      <c r="S17" s="80">
        <f>IF(ISERROR(DATE($B$3,$Q$12,Sheet1!C48)),"",DATE($B$3,$Q$12,Sheet1!C48))</f>
        <v>43816</v>
      </c>
      <c r="T17" s="80">
        <f>IF(ISERROR(DATE($B$3,$Q$12,Sheet1!D48)),"",DATE($B$3,$Q$12,Sheet1!D48))</f>
        <v>43817</v>
      </c>
      <c r="U17" s="80">
        <f>IF(ISERROR(DATE($B$3,$Q$12,Sheet1!E48)),"",DATE($B$3,$Q$12,Sheet1!E48))</f>
        <v>43818</v>
      </c>
      <c r="V17" s="80">
        <f>IF(ISERROR(DATE($B$3,$Q$12,Sheet1!F48)),"",DATE($B$3,$Q$12,Sheet1!F48))</f>
        <v>43819</v>
      </c>
      <c r="W17" s="80">
        <f>IF(ISERROR(DATE($B$3,$Q$12,Sheet1!G48)),"",DATE($B$3,$Q$12,Sheet1!G48))</f>
        <v>43820</v>
      </c>
      <c r="X17" s="47"/>
      <c r="Y17" s="58"/>
      <c r="Z17" s="93"/>
      <c r="AA17" s="78"/>
      <c r="AB17" s="78">
        <f>dt!E105</f>
        <v>43694</v>
      </c>
      <c r="AC17" s="69" t="s">
        <v>6</v>
      </c>
      <c r="AD17" s="47"/>
      <c r="AE17" s="47"/>
      <c r="AF17" s="47"/>
      <c r="AG17" s="47"/>
      <c r="AH17" s="47"/>
      <c r="AI17" s="47"/>
      <c r="AJ17" s="47"/>
      <c r="AK17" s="47"/>
      <c r="AL17" s="47"/>
      <c r="AM17" s="47"/>
      <c r="AN17" s="47"/>
      <c r="AO17" s="47"/>
      <c r="AP17" s="47"/>
      <c r="AQ17" s="47"/>
      <c r="AR17" s="47"/>
      <c r="AS17" s="47"/>
      <c r="AT17" s="56"/>
      <c r="AU17" s="56"/>
      <c r="AV17" s="56"/>
      <c r="AW17" s="56"/>
      <c r="AX17" s="56"/>
      <c r="AY17" s="56"/>
      <c r="AZ17" s="56"/>
      <c r="BA17" s="56"/>
      <c r="BB17" s="56"/>
      <c r="BC17" s="56"/>
      <c r="BD17" s="56"/>
      <c r="BE17" s="56"/>
      <c r="BF17" s="56"/>
      <c r="BG17" s="56"/>
      <c r="BH17" s="56"/>
      <c r="BI17" s="56"/>
      <c r="BJ17" s="56"/>
      <c r="BK17" s="56"/>
    </row>
    <row r="18" spans="1:63" ht="16.5" customHeight="1" x14ac:dyDescent="0.2">
      <c r="A18" s="80">
        <f>IF(ISERROR(DATE($B$3,$A$12,Sheet1!A33)),"",DATE($B$3,$A$12,Sheet1!A33))</f>
        <v>43758</v>
      </c>
      <c r="B18" s="80">
        <f>IF(ISERROR(DATE($B$3,$A$12,Sheet1!B33)),"",DATE($B$3,$A$12,Sheet1!B33))</f>
        <v>43759</v>
      </c>
      <c r="C18" s="80">
        <f>IF(ISERROR(DATE($B$3,$A$12,Sheet1!C33)),"",DATE($B$3,$A$12,Sheet1!C33))</f>
        <v>43760</v>
      </c>
      <c r="D18" s="80">
        <f>IF(ISERROR(DATE($B$3,$A$12,Sheet1!D33)),"",DATE($B$3,$A$12,Sheet1!D33))</f>
        <v>43761</v>
      </c>
      <c r="E18" s="80">
        <f>IF(ISERROR(DATE($B$3,$A$12,Sheet1!E33)),"",DATE($B$3,$A$12,Sheet1!E33))</f>
        <v>43762</v>
      </c>
      <c r="F18" s="80">
        <f>IF(ISERROR(DATE($B$3,$A$12,Sheet1!F33)),"",DATE($B$3,$A$12,Sheet1!F33))</f>
        <v>43763</v>
      </c>
      <c r="G18" s="80">
        <f>IF(ISERROR(DATE($B$3,$A$12,Sheet1!G33)),"",DATE($B$3,$A$12,Sheet1!G33))</f>
        <v>43764</v>
      </c>
      <c r="H18" s="43"/>
      <c r="I18" s="80">
        <f>IF(ISERROR(DATE($B$3,$I$12,Sheet1!A41)),"",DATE($B$3,$I$12,Sheet1!A41))</f>
        <v>43786</v>
      </c>
      <c r="J18" s="80">
        <f>IF(ISERROR(DATE($B$3,$I$12,Sheet1!B41)),"",DATE($B$3,$I$12,Sheet1!B41))</f>
        <v>43787</v>
      </c>
      <c r="K18" s="80">
        <f>IF(ISERROR(DATE($B$3,$I$12,Sheet1!C41)),"",DATE($B$3,$I$12,Sheet1!C41))</f>
        <v>43788</v>
      </c>
      <c r="L18" s="80">
        <f>IF(ISERROR(DATE($B$3,$I$12,Sheet1!D41)),"",DATE($B$3,$I$12,Sheet1!D41))</f>
        <v>43789</v>
      </c>
      <c r="M18" s="80">
        <f>IF(ISERROR(DATE($B$3,$I$12,Sheet1!E41)),"",DATE($B$3,$I$12,Sheet1!E41))</f>
        <v>43790</v>
      </c>
      <c r="N18" s="80">
        <f>IF(ISERROR(DATE($B$3,$I$12,Sheet1!F41)),"",DATE($B$3,$I$12,Sheet1!F41))</f>
        <v>43791</v>
      </c>
      <c r="O18" s="80">
        <f>IF(ISERROR(DATE($B$3,$I$12,Sheet1!G41)),"",DATE($B$3,$I$12,Sheet1!G41))</f>
        <v>43792</v>
      </c>
      <c r="P18" s="43"/>
      <c r="Q18" s="80">
        <f>IF(ISERROR(DATE($B$3,$Q$12,Sheet1!A49)),"",DATE($B$3,$Q$12,Sheet1!A49))</f>
        <v>43821</v>
      </c>
      <c r="R18" s="80">
        <f>IF(ISERROR(DATE($B$3,$Q$12,Sheet1!B49)),"",DATE($B$3,$Q$12,Sheet1!B49))</f>
        <v>43822</v>
      </c>
      <c r="S18" s="80">
        <f>IF(ISERROR(DATE($B$3,$Q$12,Sheet1!C49)),"",DATE($B$3,$Q$12,Sheet1!C49))</f>
        <v>43823</v>
      </c>
      <c r="T18" s="80">
        <f>IF(ISERROR(DATE($B$3,$Q$12,Sheet1!D49)),"",DATE($B$3,$Q$12,Sheet1!D49))</f>
        <v>43824</v>
      </c>
      <c r="U18" s="80">
        <f>IF(ISERROR(DATE($B$3,$Q$12,Sheet1!E49)),"",DATE($B$3,$Q$12,Sheet1!E49))</f>
        <v>43825</v>
      </c>
      <c r="V18" s="80">
        <f>IF(ISERROR(DATE($B$3,$Q$12,Sheet1!F49)),"",DATE($B$3,$Q$12,Sheet1!F49))</f>
        <v>43826</v>
      </c>
      <c r="W18" s="80">
        <f>IF(ISERROR(DATE($B$3,$Q$12,Sheet1!G49)),"",DATE($B$3,$Q$12,Sheet1!G49))</f>
        <v>43827</v>
      </c>
      <c r="X18" s="47"/>
      <c r="Y18" s="58"/>
      <c r="Z18" s="47"/>
      <c r="AA18" s="78"/>
      <c r="AB18" s="78">
        <f>dt!E107</f>
        <v>43824</v>
      </c>
      <c r="AC18" s="47"/>
      <c r="AD18" s="47"/>
      <c r="AE18" s="47"/>
      <c r="AF18" s="47"/>
      <c r="AG18" s="47"/>
      <c r="AH18" s="47"/>
      <c r="AI18" s="47"/>
      <c r="AJ18" s="47"/>
      <c r="AK18" s="47"/>
      <c r="AL18" s="47"/>
      <c r="AM18" s="47"/>
      <c r="AN18" s="47"/>
      <c r="AO18" s="47"/>
      <c r="AP18" s="47"/>
      <c r="AQ18" s="47"/>
      <c r="AR18" s="47"/>
      <c r="AS18" s="47"/>
      <c r="AT18" s="56"/>
      <c r="AU18" s="56"/>
      <c r="AV18" s="56"/>
      <c r="AW18" s="56"/>
      <c r="AX18" s="56"/>
      <c r="AY18" s="56"/>
      <c r="AZ18" s="56"/>
      <c r="BA18" s="56"/>
      <c r="BB18" s="56"/>
      <c r="BC18" s="56"/>
      <c r="BD18" s="56"/>
      <c r="BE18" s="56"/>
      <c r="BF18" s="56"/>
      <c r="BG18" s="56"/>
      <c r="BH18" s="56"/>
      <c r="BI18" s="56"/>
      <c r="BJ18" s="56"/>
      <c r="BK18" s="56"/>
    </row>
    <row r="19" spans="1:63" ht="16.5" customHeight="1" x14ac:dyDescent="0.2">
      <c r="A19" s="80">
        <f>IF(ISERROR(DATE($B$3,$A$12,Sheet1!A34)),"",DATE($B$3,$A$12,Sheet1!A34))</f>
        <v>43765</v>
      </c>
      <c r="B19" s="80">
        <f>IF(ISERROR(DATE($B$3,$A$12,Sheet1!B34)),"",DATE($B$3,$A$12,Sheet1!B34))</f>
        <v>43766</v>
      </c>
      <c r="C19" s="80">
        <f>IF(ISERROR(DATE($B$3,$A$12,Sheet1!C34)),"",DATE($B$3,$A$12,Sheet1!C34))</f>
        <v>43767</v>
      </c>
      <c r="D19" s="80">
        <f>IF(ISERROR(DATE($B$3,$A$12,Sheet1!D34)),"",DATE($B$3,$A$12,Sheet1!D34))</f>
        <v>43768</v>
      </c>
      <c r="E19" s="80">
        <f>IF(ISERROR(DATE($B$3,$A$12,Sheet1!E34)),"",DATE($B$3,$A$12,Sheet1!E34))</f>
        <v>43769</v>
      </c>
      <c r="F19" s="80" t="str">
        <f>IF(ISERROR(DATE($B$3,$A$12,Sheet1!F34)),"",DATE($B$3,$A$12,Sheet1!F34))</f>
        <v/>
      </c>
      <c r="G19" s="80" t="str">
        <f>IF(ISERROR(DATE($B$3,$A$12,Sheet1!G34)),"",DATE($B$3,$A$12,Sheet1!G34))</f>
        <v/>
      </c>
      <c r="H19" s="43"/>
      <c r="I19" s="80">
        <f>IF(ISERROR(DATE($B$3,$I$12,Sheet1!A42)),"",DATE($B$3,$I$12,Sheet1!A42))</f>
        <v>43793</v>
      </c>
      <c r="J19" s="80">
        <f>IF(ISERROR(DATE($B$3,$I$12,Sheet1!B42)),"",DATE($B$3,$I$12,Sheet1!B42))</f>
        <v>43794</v>
      </c>
      <c r="K19" s="80">
        <f>IF(ISERROR(DATE($B$3,$I$12,Sheet1!C42)),"",DATE($B$3,$I$12,Sheet1!C42))</f>
        <v>43795</v>
      </c>
      <c r="L19" s="80">
        <f>IF(ISERROR(DATE($B$3,$I$12,Sheet1!D42)),"",DATE($B$3,$I$12,Sheet1!D42))</f>
        <v>43796</v>
      </c>
      <c r="M19" s="80">
        <f>IF(ISERROR(DATE($B$3,$I$12,Sheet1!E42)),"",DATE($B$3,$I$12,Sheet1!E42))</f>
        <v>43797</v>
      </c>
      <c r="N19" s="80">
        <f>IF(ISERROR(DATE($B$3,$I$12,Sheet1!F42)),"",DATE($B$3,$I$12,Sheet1!F42))</f>
        <v>43798</v>
      </c>
      <c r="O19" s="80">
        <f>IF(ISERROR(DATE($B$3,$I$12,Sheet1!G42)),"",DATE($B$3,$I$12,Sheet1!G42))</f>
        <v>43799</v>
      </c>
      <c r="P19" s="43"/>
      <c r="Q19" s="80">
        <f>IF(ISERROR(DATE($B$3,$Q$12,Sheet1!A50)),"",DATE($B$3,$Q$12,Sheet1!A50))</f>
        <v>43828</v>
      </c>
      <c r="R19" s="80">
        <f>IF(ISERROR(DATE($B$3,$Q$12,Sheet1!B50)),"",DATE($B$3,$Q$12,Sheet1!B50))</f>
        <v>43829</v>
      </c>
      <c r="S19" s="80">
        <f>IF(ISERROR(DATE($B$3,$Q$12,Sheet1!C50)),"",DATE($B$3,$Q$12,Sheet1!C50))</f>
        <v>43830</v>
      </c>
      <c r="T19" s="80" t="str">
        <f>IF(ISERROR(DATE($B$3,$Q$12,Sheet1!D50)),"",DATE($B$3,$Q$12,Sheet1!D50))</f>
        <v/>
      </c>
      <c r="U19" s="80" t="str">
        <f>IF(ISERROR(DATE($B$3,$Q$12,Sheet1!E50)),"",DATE($B$3,$Q$12,Sheet1!E50))</f>
        <v/>
      </c>
      <c r="V19" s="80" t="str">
        <f>IF(ISERROR(DATE($B$3,$Q$12,Sheet1!F50)),"",DATE($B$3,$Q$12,Sheet1!F50))</f>
        <v/>
      </c>
      <c r="W19" s="80" t="str">
        <f>IF(ISERROR(DATE($B$3,$Q$12,Sheet1!G50)),"",DATE($B$3,$Q$12,Sheet1!G50))</f>
        <v/>
      </c>
      <c r="X19" s="47"/>
      <c r="Y19" s="58"/>
      <c r="Z19" s="47"/>
      <c r="AA19" s="78"/>
      <c r="AB19" s="78">
        <f>dt!E109</f>
        <v>43831</v>
      </c>
      <c r="AC19" s="47"/>
      <c r="AD19" s="47"/>
      <c r="AE19" s="47"/>
      <c r="AF19" s="47"/>
      <c r="AG19" s="47"/>
      <c r="AH19" s="47"/>
      <c r="AI19" s="47"/>
      <c r="AJ19" s="47"/>
      <c r="AK19" s="47"/>
      <c r="AL19" s="47"/>
      <c r="AM19" s="47"/>
      <c r="AN19" s="47"/>
      <c r="AO19" s="47"/>
      <c r="AP19" s="47"/>
      <c r="AQ19" s="47"/>
      <c r="AR19" s="47"/>
      <c r="AS19" s="47"/>
      <c r="AT19" s="56"/>
      <c r="AU19" s="56"/>
      <c r="AV19" s="56"/>
      <c r="AW19" s="56"/>
      <c r="AX19" s="56"/>
      <c r="AY19" s="56"/>
      <c r="AZ19" s="56"/>
      <c r="BA19" s="56"/>
      <c r="BB19" s="56"/>
      <c r="BC19" s="56"/>
      <c r="BD19" s="56"/>
      <c r="BE19" s="56"/>
      <c r="BF19" s="56"/>
      <c r="BG19" s="56"/>
      <c r="BH19" s="56"/>
      <c r="BI19" s="56"/>
      <c r="BJ19" s="56"/>
      <c r="BK19" s="56"/>
    </row>
    <row r="20" spans="1:63" ht="16.5" customHeight="1" x14ac:dyDescent="0.2">
      <c r="A20" s="80" t="str">
        <f>IF(ISERROR(DATE($B$3,$A$12,Sheet1!A35)),"",DATE($B$3,$A$12,Sheet1!A35))</f>
        <v/>
      </c>
      <c r="B20" s="80" t="str">
        <f>IF(ISERROR(DATE($B$3,$A$12,Sheet1!B35)),"",DATE($B$3,$A$12,Sheet1!B35))</f>
        <v/>
      </c>
      <c r="C20" s="80" t="str">
        <f>IF(ISERROR(DATE($B$3,$A$12,Sheet1!C35)),"",DATE($B$3,$A$12,Sheet1!C35))</f>
        <v/>
      </c>
      <c r="D20" s="80" t="str">
        <f>IF(ISERROR(DATE($B$3,$A$12,Sheet1!D35)),"",DATE($B$3,$A$12,Sheet1!D35))</f>
        <v/>
      </c>
      <c r="E20" s="80" t="str">
        <f>IF(ISERROR(DATE($B$3,$A$12,Sheet1!E35)),"",DATE($B$3,$A$12,Sheet1!E35))</f>
        <v/>
      </c>
      <c r="F20" s="80" t="str">
        <f>IF(ISERROR(DATE($B$3,$A$12,Sheet1!F35)),"",DATE($B$3,$A$12,Sheet1!F35))</f>
        <v/>
      </c>
      <c r="G20" s="80" t="str">
        <f>IF(ISERROR(DATE($B$3,$A$12,Sheet1!G35)),"",DATE($B$3,$A$12,Sheet1!G35))</f>
        <v/>
      </c>
      <c r="H20" s="43"/>
      <c r="I20" s="80" t="str">
        <f>IF(ISERROR(DATE($B$3,$I$12,Sheet1!A43)),"",DATE($B$3,$I$12,Sheet1!A43))</f>
        <v/>
      </c>
      <c r="J20" s="80" t="str">
        <f>IF(ISERROR(DATE($B$3,$I$12,Sheet1!B43)),"",DATE($B$3,$I$12,Sheet1!B43))</f>
        <v/>
      </c>
      <c r="K20" s="80" t="str">
        <f>IF(ISERROR(DATE($B$3,$I$12,Sheet1!C43)),"",DATE($B$3,$I$12,Sheet1!C43))</f>
        <v/>
      </c>
      <c r="L20" s="80" t="str">
        <f>IF(ISERROR(DATE($B$3,$I$12,Sheet1!D43)),"",DATE($B$3,$I$12,Sheet1!D43))</f>
        <v/>
      </c>
      <c r="M20" s="80" t="str">
        <f>IF(ISERROR(DATE($B$3,$I$12,Sheet1!E43)),"",DATE($B$3,$I$12,Sheet1!E43))</f>
        <v/>
      </c>
      <c r="N20" s="80" t="str">
        <f>IF(ISERROR(DATE($B$3,$I$12,Sheet1!F43)),"",DATE($B$3,$I$12,Sheet1!F43))</f>
        <v/>
      </c>
      <c r="O20" s="80" t="str">
        <f>IF(ISERROR(DATE($B$3,$I$12,Sheet1!G43)),"",DATE($B$3,$I$12,Sheet1!G43))</f>
        <v/>
      </c>
      <c r="P20" s="43"/>
      <c r="Q20" s="80" t="str">
        <f>IF(ISERROR(DATE($B$3,$Q$12,Sheet1!A51)),"",DATE($B$3,$Q$12,Sheet1!A51))</f>
        <v/>
      </c>
      <c r="R20" s="80" t="str">
        <f>IF(ISERROR(DATE($B$3,$Q$12,Sheet1!B51)),"",DATE($B$3,$Q$12,Sheet1!B51))</f>
        <v/>
      </c>
      <c r="S20" s="80" t="str">
        <f>IF(ISERROR(DATE($B$3,$Q$12,Sheet1!C51)),"",DATE($B$3,$Q$12,Sheet1!C51))</f>
        <v/>
      </c>
      <c r="T20" s="80" t="str">
        <f>IF(ISERROR(DATE($B$3,$Q$12,Sheet1!D51)),"",DATE($B$3,$Q$12,Sheet1!D51))</f>
        <v/>
      </c>
      <c r="U20" s="80" t="str">
        <f>IF(ISERROR(DATE($B$3,$Q$12,Sheet1!E51)),"",DATE($B$3,$Q$12,Sheet1!E51))</f>
        <v/>
      </c>
      <c r="V20" s="80" t="str">
        <f>IF(ISERROR(DATE($B$3,$Q$12,Sheet1!F51)),"",DATE($B$3,$Q$12,Sheet1!F51))</f>
        <v/>
      </c>
      <c r="W20" s="80" t="str">
        <f>IF(ISERROR(DATE($B$3,$Q$12,Sheet1!G51)),"",DATE($B$3,$Q$12,Sheet1!G51))</f>
        <v/>
      </c>
      <c r="X20" s="47"/>
      <c r="Y20" s="58"/>
      <c r="Z20" s="47"/>
      <c r="AA20" s="78"/>
      <c r="AB20" s="78">
        <f>dt!E111</f>
        <v>42097</v>
      </c>
      <c r="AC20" s="47"/>
      <c r="AD20" s="47"/>
      <c r="AE20" s="47"/>
      <c r="AF20" s="47"/>
      <c r="AG20" s="47"/>
      <c r="AH20" s="47"/>
      <c r="AI20" s="47"/>
      <c r="AJ20" s="47"/>
      <c r="AK20" s="47"/>
      <c r="AL20" s="47"/>
      <c r="AM20" s="47"/>
      <c r="AN20" s="47"/>
      <c r="AO20" s="47"/>
      <c r="AP20" s="47"/>
      <c r="AQ20" s="47"/>
      <c r="AR20" s="47"/>
      <c r="AS20" s="47"/>
      <c r="AT20" s="56"/>
      <c r="AU20" s="56"/>
      <c r="AV20" s="56"/>
      <c r="AW20" s="56"/>
      <c r="AX20" s="56"/>
      <c r="AY20" s="56"/>
      <c r="AZ20" s="56"/>
      <c r="BA20" s="56"/>
      <c r="BB20" s="56"/>
      <c r="BC20" s="56"/>
      <c r="BD20" s="56"/>
      <c r="BE20" s="56"/>
      <c r="BF20" s="56"/>
      <c r="BG20" s="56"/>
      <c r="BH20" s="56"/>
      <c r="BI20" s="56"/>
      <c r="BJ20" s="56"/>
      <c r="BK20" s="56"/>
    </row>
    <row r="21" spans="1:63" ht="9" customHeight="1" x14ac:dyDescent="0.2">
      <c r="A21" s="81" t="s">
        <v>38</v>
      </c>
      <c r="B21" s="83" t="str">
        <f>RIGHT(dt!E7,4)</f>
        <v>2020</v>
      </c>
      <c r="C21" s="44"/>
      <c r="D21" s="44"/>
      <c r="E21" s="44"/>
      <c r="F21" s="44"/>
      <c r="G21" s="44"/>
      <c r="H21" s="44"/>
      <c r="I21" s="81" t="s">
        <v>39</v>
      </c>
      <c r="J21" s="44"/>
      <c r="K21" s="44"/>
      <c r="L21" s="44"/>
      <c r="M21" s="44"/>
      <c r="N21" s="44"/>
      <c r="O21" s="44"/>
      <c r="P21" s="43"/>
      <c r="Q21" s="82" t="s">
        <v>40</v>
      </c>
      <c r="R21" s="43"/>
      <c r="S21" s="43"/>
      <c r="T21" s="43"/>
      <c r="U21" s="43"/>
      <c r="V21" s="43"/>
      <c r="W21" s="43"/>
      <c r="X21" s="47"/>
      <c r="Y21" s="58"/>
      <c r="Z21" s="47"/>
      <c r="AA21" s="78"/>
      <c r="AB21" s="78">
        <f>dt!E113</f>
        <v>42138</v>
      </c>
      <c r="AC21" s="47"/>
      <c r="AD21" s="47"/>
      <c r="AE21" s="47"/>
      <c r="AF21" s="47"/>
      <c r="AG21" s="47"/>
      <c r="AH21" s="47"/>
      <c r="AI21" s="47"/>
      <c r="AJ21" s="47"/>
      <c r="AK21" s="47"/>
      <c r="AL21" s="47"/>
      <c r="AM21" s="47"/>
      <c r="AN21" s="47"/>
      <c r="AO21" s="47"/>
      <c r="AP21" s="47"/>
      <c r="AQ21" s="47"/>
      <c r="AR21" s="47"/>
      <c r="AS21" s="47"/>
      <c r="AT21" s="56"/>
      <c r="AU21" s="56"/>
      <c r="AV21" s="56"/>
      <c r="AW21" s="56"/>
      <c r="AX21" s="56"/>
      <c r="AY21" s="56"/>
      <c r="AZ21" s="56"/>
      <c r="BA21" s="56"/>
      <c r="BB21" s="56"/>
      <c r="BC21" s="56"/>
      <c r="BD21" s="56"/>
      <c r="BE21" s="56"/>
      <c r="BF21" s="56"/>
      <c r="BG21" s="56"/>
      <c r="BH21" s="56"/>
      <c r="BI21" s="56"/>
      <c r="BJ21" s="56"/>
      <c r="BK21" s="56"/>
    </row>
    <row r="22" spans="1:63" ht="15" customHeight="1" x14ac:dyDescent="0.2">
      <c r="A22" s="184" t="str">
        <f>"Januari "&amp;RIGHT(dt!E7,4)</f>
        <v>Januari 2020</v>
      </c>
      <c r="B22" s="184"/>
      <c r="C22" s="184"/>
      <c r="D22" s="184"/>
      <c r="E22" s="184"/>
      <c r="F22" s="184"/>
      <c r="G22" s="184"/>
      <c r="H22" s="44"/>
      <c r="I22" s="184" t="str">
        <f>"Februari "&amp;RIGHT(dt!E7,4)</f>
        <v>Februari 2020</v>
      </c>
      <c r="J22" s="184"/>
      <c r="K22" s="184"/>
      <c r="L22" s="184"/>
      <c r="M22" s="184"/>
      <c r="N22" s="184"/>
      <c r="O22" s="184"/>
      <c r="P22" s="43"/>
      <c r="Q22" s="184" t="str">
        <f>"Maret "&amp;RIGHT(dt!E7,4)</f>
        <v>Maret 2020</v>
      </c>
      <c r="R22" s="184"/>
      <c r="S22" s="184"/>
      <c r="T22" s="184"/>
      <c r="U22" s="184"/>
      <c r="V22" s="184"/>
      <c r="W22" s="184"/>
      <c r="X22" s="47"/>
      <c r="Y22" s="58"/>
      <c r="Z22" s="47"/>
      <c r="AA22" s="78"/>
      <c r="AB22" s="78">
        <f>dt!E115</f>
        <v>42054</v>
      </c>
      <c r="AC22" s="59"/>
      <c r="AD22" s="47"/>
      <c r="AE22" s="47"/>
      <c r="AF22" s="47"/>
      <c r="AG22" s="47"/>
      <c r="AH22" s="47"/>
      <c r="AI22" s="47"/>
      <c r="AJ22" s="47"/>
      <c r="AK22" s="47"/>
      <c r="AL22" s="47"/>
      <c r="AM22" s="47"/>
      <c r="AN22" s="47"/>
      <c r="AO22" s="47"/>
      <c r="AP22" s="47"/>
      <c r="AQ22" s="47"/>
      <c r="AR22" s="47"/>
      <c r="AS22" s="47"/>
      <c r="AT22" s="56"/>
      <c r="AU22" s="56"/>
      <c r="AV22" s="56"/>
      <c r="AW22" s="56"/>
      <c r="AX22" s="56"/>
      <c r="AY22" s="56"/>
      <c r="AZ22" s="56"/>
      <c r="BA22" s="56"/>
      <c r="BB22" s="56"/>
      <c r="BC22" s="56"/>
      <c r="BD22" s="56"/>
      <c r="BE22" s="56"/>
      <c r="BF22" s="56"/>
      <c r="BG22" s="56"/>
      <c r="BH22" s="56"/>
      <c r="BI22" s="56"/>
      <c r="BJ22" s="56"/>
      <c r="BK22" s="56"/>
    </row>
    <row r="23" spans="1:63" ht="16.5" customHeight="1" x14ac:dyDescent="0.2">
      <c r="A23" s="70" t="s">
        <v>0</v>
      </c>
      <c r="B23" s="71" t="s">
        <v>1</v>
      </c>
      <c r="C23" s="71" t="s">
        <v>1</v>
      </c>
      <c r="D23" s="71" t="s">
        <v>2</v>
      </c>
      <c r="E23" s="71" t="s">
        <v>3</v>
      </c>
      <c r="F23" s="71" t="s">
        <v>4</v>
      </c>
      <c r="G23" s="71" t="s">
        <v>1</v>
      </c>
      <c r="H23" s="43"/>
      <c r="I23" s="70" t="s">
        <v>0</v>
      </c>
      <c r="J23" s="71" t="s">
        <v>1</v>
      </c>
      <c r="K23" s="71" t="s">
        <v>1</v>
      </c>
      <c r="L23" s="71" t="s">
        <v>2</v>
      </c>
      <c r="M23" s="71" t="s">
        <v>3</v>
      </c>
      <c r="N23" s="71" t="s">
        <v>4</v>
      </c>
      <c r="O23" s="71" t="s">
        <v>1</v>
      </c>
      <c r="P23" s="43"/>
      <c r="Q23" s="70" t="s">
        <v>0</v>
      </c>
      <c r="R23" s="71" t="s">
        <v>1</v>
      </c>
      <c r="S23" s="71" t="s">
        <v>1</v>
      </c>
      <c r="T23" s="71" t="s">
        <v>2</v>
      </c>
      <c r="U23" s="71" t="s">
        <v>3</v>
      </c>
      <c r="V23" s="71" t="s">
        <v>4</v>
      </c>
      <c r="W23" s="71" t="s">
        <v>1</v>
      </c>
      <c r="X23" s="47"/>
      <c r="Y23" s="58"/>
      <c r="Z23" s="47"/>
      <c r="AA23" s="78"/>
      <c r="AB23" s="78">
        <f>dt!E117</f>
        <v>42007</v>
      </c>
      <c r="AC23" s="47"/>
      <c r="AD23" s="47"/>
      <c r="AE23" s="47"/>
      <c r="AF23" s="47"/>
      <c r="AG23" s="47"/>
      <c r="AH23" s="47"/>
      <c r="AI23" s="47"/>
      <c r="AJ23" s="47"/>
      <c r="AK23" s="47"/>
      <c r="AL23" s="47"/>
      <c r="AM23" s="47"/>
      <c r="AN23" s="47"/>
      <c r="AO23" s="47"/>
      <c r="AP23" s="47"/>
      <c r="AQ23" s="47"/>
      <c r="AR23" s="47"/>
      <c r="AS23" s="47"/>
      <c r="AT23" s="56"/>
      <c r="AU23" s="56"/>
      <c r="AV23" s="56"/>
      <c r="AW23" s="56"/>
      <c r="AX23" s="56"/>
      <c r="AY23" s="56"/>
      <c r="AZ23" s="56"/>
      <c r="BA23" s="56"/>
      <c r="BB23" s="56"/>
      <c r="BC23" s="56"/>
      <c r="BD23" s="56"/>
      <c r="BE23" s="56"/>
      <c r="BF23" s="56"/>
      <c r="BG23" s="56"/>
      <c r="BH23" s="56"/>
      <c r="BI23" s="56"/>
      <c r="BJ23" s="56"/>
      <c r="BK23" s="56"/>
    </row>
    <row r="24" spans="1:63" ht="16.5" customHeight="1" x14ac:dyDescent="0.2">
      <c r="A24" s="80" t="str">
        <f>IF(ISERROR(DATE($B$21,$A$21,Sheet1!A54)),"",DATE($B$21,$A$21,Sheet1!A54))</f>
        <v/>
      </c>
      <c r="B24" s="80" t="str">
        <f>IF(ISERROR(DATE($B$21,$A$21,Sheet1!B54)),"",DATE($B$21,$A$21,Sheet1!B54))</f>
        <v/>
      </c>
      <c r="C24" s="80" t="str">
        <f>IF(ISERROR(DATE($B$21,$A$21,Sheet1!C54)),"",DATE($B$21,$A$21,Sheet1!C54))</f>
        <v/>
      </c>
      <c r="D24" s="80">
        <f>IF(ISERROR(DATE($B$21,$A$21,Sheet1!D54)),"",DATE($B$21,$A$21,Sheet1!D54))</f>
        <v>43831</v>
      </c>
      <c r="E24" s="80">
        <f>IF(ISERROR(DATE($B$21,$A$21,Sheet1!E54)),"",DATE($B$21,$A$21,Sheet1!E54))</f>
        <v>43832</v>
      </c>
      <c r="F24" s="80">
        <f>IF(ISERROR(DATE($B$21,$A$21,Sheet1!F54)),"",DATE($B$21,$A$21,Sheet1!F54))</f>
        <v>43833</v>
      </c>
      <c r="G24" s="80">
        <f>IF(ISERROR(DATE($B$21,$A$21,Sheet1!G54)),"",DATE($B$21,$A$21,Sheet1!G54))</f>
        <v>43834</v>
      </c>
      <c r="H24" s="43"/>
      <c r="I24" s="80" t="str">
        <f>IF(ISERROR(DATE($B$21,$I$21,Sheet1!A62)),"",DATE($B$21,$I$21,Sheet1!A62))</f>
        <v/>
      </c>
      <c r="J24" s="80" t="str">
        <f>IF(ISERROR(DATE($B$21,$I$21,Sheet1!B62)),"",DATE($B$21,$I$21,Sheet1!B62))</f>
        <v/>
      </c>
      <c r="K24" s="80" t="str">
        <f>IF(ISERROR(DATE($B$21,$I$21,Sheet1!C62)),"",DATE($B$21,$I$21,Sheet1!C62))</f>
        <v/>
      </c>
      <c r="L24" s="80" t="str">
        <f>IF(ISERROR(DATE($B$21,$I$21,Sheet1!D62)),"",DATE($B$21,$I$21,Sheet1!D62))</f>
        <v/>
      </c>
      <c r="M24" s="80" t="str">
        <f>IF(ISERROR(DATE($B$21,$I$21,Sheet1!E62)),"",DATE($B$21,$I$21,Sheet1!E62))</f>
        <v/>
      </c>
      <c r="N24" s="80" t="str">
        <f>IF(ISERROR(DATE($B$21,$I$21,Sheet1!F62)),"",DATE($B$21,$I$21,Sheet1!F62))</f>
        <v/>
      </c>
      <c r="O24" s="80">
        <f>IF(ISERROR(DATE($B$21,$I$21,Sheet1!G62)),"",DATE($B$21,$I$21,Sheet1!G62))</f>
        <v>43862</v>
      </c>
      <c r="P24" s="43"/>
      <c r="Q24" s="80">
        <f>IF(ISERROR(DATE($B$21,$Q$21,Sheet1!A70)),"",DATE($B$21,$Q$21,Sheet1!A70))</f>
        <v>43891</v>
      </c>
      <c r="R24" s="80">
        <f>IF(ISERROR(DATE($B$21,$Q$21,Sheet1!B70)),"",DATE($B$21,$Q$21,Sheet1!B70))</f>
        <v>43892</v>
      </c>
      <c r="S24" s="80">
        <f>IF(ISERROR(DATE($B$21,$Q$21,Sheet1!C70)),"",DATE($B$21,$Q$21,Sheet1!C70))</f>
        <v>43893</v>
      </c>
      <c r="T24" s="80">
        <f>IF(ISERROR(DATE($B$21,$Q$21,Sheet1!D70)),"",DATE($B$21,$Q$21,Sheet1!D70))</f>
        <v>43894</v>
      </c>
      <c r="U24" s="80">
        <f>IF(ISERROR(DATE($B$21,$Q$21,Sheet1!E70)),"",DATE($B$21,$Q$21,Sheet1!E70))</f>
        <v>43895</v>
      </c>
      <c r="V24" s="80">
        <f>IF(ISERROR(DATE($B$21,$Q$21,Sheet1!F70)),"",DATE($B$21,$Q$21,Sheet1!F70))</f>
        <v>43896</v>
      </c>
      <c r="W24" s="80">
        <f>IF(ISERROR(DATE($B$21,$Q$21,Sheet1!G70)),"",DATE($B$21,$Q$21,Sheet1!G70))</f>
        <v>43897</v>
      </c>
      <c r="X24" s="47"/>
      <c r="Y24" s="58"/>
      <c r="Z24" s="47"/>
      <c r="AA24" s="78"/>
      <c r="AB24" s="78">
        <f>dt!E119</f>
        <v>42084</v>
      </c>
      <c r="AC24" s="47"/>
      <c r="AD24" s="47"/>
      <c r="AE24" s="47"/>
      <c r="AF24" s="47"/>
      <c r="AG24" s="47"/>
      <c r="AH24" s="47"/>
      <c r="AI24" s="47"/>
      <c r="AJ24" s="47"/>
      <c r="AK24" s="47"/>
      <c r="AL24" s="47"/>
      <c r="AM24" s="47"/>
      <c r="AN24" s="47"/>
      <c r="AO24" s="47"/>
      <c r="AP24" s="47"/>
      <c r="AQ24" s="47"/>
      <c r="AR24" s="47"/>
      <c r="AS24" s="47"/>
      <c r="AT24" s="56"/>
      <c r="AU24" s="56"/>
      <c r="AV24" s="56"/>
      <c r="AW24" s="56"/>
      <c r="AX24" s="56"/>
      <c r="AY24" s="56"/>
      <c r="AZ24" s="56"/>
      <c r="BA24" s="56"/>
      <c r="BB24" s="56"/>
      <c r="BC24" s="56"/>
      <c r="BD24" s="56"/>
      <c r="BE24" s="56"/>
      <c r="BF24" s="56"/>
      <c r="BG24" s="56"/>
      <c r="BH24" s="56"/>
      <c r="BI24" s="56"/>
      <c r="BJ24" s="56"/>
      <c r="BK24" s="56"/>
    </row>
    <row r="25" spans="1:63" ht="16.5" customHeight="1" x14ac:dyDescent="0.2">
      <c r="A25" s="80">
        <f>IF(ISERROR(DATE($B$21,$A$21,Sheet1!A55)),"",DATE($B$21,$A$21,Sheet1!A55))</f>
        <v>43835</v>
      </c>
      <c r="B25" s="80">
        <f>IF(ISERROR(DATE($B$21,$A$21,Sheet1!B55)),"",DATE($B$21,$A$21,Sheet1!B55))</f>
        <v>43836</v>
      </c>
      <c r="C25" s="80">
        <f>IF(ISERROR(DATE($B$21,$A$21,Sheet1!C55)),"",DATE($B$21,$A$21,Sheet1!C55))</f>
        <v>43837</v>
      </c>
      <c r="D25" s="80">
        <f>IF(ISERROR(DATE($B$21,$A$21,Sheet1!D55)),"",DATE($B$21,$A$21,Sheet1!D55))</f>
        <v>43838</v>
      </c>
      <c r="E25" s="80">
        <f>IF(ISERROR(DATE($B$21,$A$21,Sheet1!E55)),"",DATE($B$21,$A$21,Sheet1!E55))</f>
        <v>43839</v>
      </c>
      <c r="F25" s="80">
        <f>IF(ISERROR(DATE($B$21,$A$21,Sheet1!F55)),"",DATE($B$21,$A$21,Sheet1!F55))</f>
        <v>43840</v>
      </c>
      <c r="G25" s="80">
        <f>IF(ISERROR(DATE($B$21,$A$21,Sheet1!G55)),"",DATE($B$21,$A$21,Sheet1!G55))</f>
        <v>43841</v>
      </c>
      <c r="H25" s="43"/>
      <c r="I25" s="80">
        <f>IF(ISERROR(DATE($B$21,$I$21,Sheet1!A63)),"",DATE($B$21,$I$21,Sheet1!A63))</f>
        <v>43863</v>
      </c>
      <c r="J25" s="80">
        <f>IF(ISERROR(DATE($B$21,$I$21,Sheet1!B63)),"",DATE($B$21,$I$21,Sheet1!B63))</f>
        <v>43864</v>
      </c>
      <c r="K25" s="80">
        <f>IF(ISERROR(DATE($B$21,$I$21,Sheet1!C63)),"",DATE($B$21,$I$21,Sheet1!C63))</f>
        <v>43865</v>
      </c>
      <c r="L25" s="80">
        <f>IF(ISERROR(DATE($B$21,$I$21,Sheet1!D63)),"",DATE($B$21,$I$21,Sheet1!D63))</f>
        <v>43866</v>
      </c>
      <c r="M25" s="80">
        <f>IF(ISERROR(DATE($B$21,$I$21,Sheet1!E63)),"",DATE($B$21,$I$21,Sheet1!E63))</f>
        <v>43867</v>
      </c>
      <c r="N25" s="80">
        <f>IF(ISERROR(DATE($B$21,$I$21,Sheet1!F63)),"",DATE($B$21,$I$21,Sheet1!F63))</f>
        <v>43868</v>
      </c>
      <c r="O25" s="80">
        <f>IF(ISERROR(DATE($B$21,$I$21,Sheet1!G63)),"",DATE($B$21,$I$21,Sheet1!G63))</f>
        <v>43869</v>
      </c>
      <c r="P25" s="43"/>
      <c r="Q25" s="80">
        <f>IF(ISERROR(DATE($B$21,$Q$21,Sheet1!A71)),"",DATE($B$21,$Q$21,Sheet1!A71))</f>
        <v>43898</v>
      </c>
      <c r="R25" s="80">
        <f>IF(ISERROR(DATE($B$21,$Q$21,Sheet1!B71)),"",DATE($B$21,$Q$21,Sheet1!B71))</f>
        <v>43899</v>
      </c>
      <c r="S25" s="80">
        <f>IF(ISERROR(DATE($B$21,$Q$21,Sheet1!C71)),"",DATE($B$21,$Q$21,Sheet1!C71))</f>
        <v>43900</v>
      </c>
      <c r="T25" s="80">
        <f>IF(ISERROR(DATE($B$21,$Q$21,Sheet1!D71)),"",DATE($B$21,$Q$21,Sheet1!D71))</f>
        <v>43901</v>
      </c>
      <c r="U25" s="80">
        <f>IF(ISERROR(DATE($B$21,$Q$21,Sheet1!E71)),"",DATE($B$21,$Q$21,Sheet1!E71))</f>
        <v>43902</v>
      </c>
      <c r="V25" s="80">
        <f>IF(ISERROR(DATE($B$21,$Q$21,Sheet1!F71)),"",DATE($B$21,$Q$21,Sheet1!F71))</f>
        <v>43903</v>
      </c>
      <c r="W25" s="80">
        <f>IF(ISERROR(DATE($B$21,$Q$21,Sheet1!G71)),"",DATE($B$21,$Q$21,Sheet1!G71))</f>
        <v>43904</v>
      </c>
      <c r="X25" s="47"/>
      <c r="Y25" s="58"/>
      <c r="Z25" s="47"/>
      <c r="AA25" s="78"/>
      <c r="AB25" s="78">
        <f>dt!E121</f>
        <v>42157</v>
      </c>
      <c r="AC25" s="47"/>
      <c r="AD25" s="47"/>
      <c r="AE25" s="47"/>
      <c r="AF25" s="47"/>
      <c r="AG25" s="47"/>
      <c r="AH25" s="47"/>
      <c r="AI25" s="47"/>
      <c r="AJ25" s="47"/>
      <c r="AK25" s="47"/>
      <c r="AL25" s="47"/>
      <c r="AM25" s="47"/>
      <c r="AN25" s="47"/>
      <c r="AO25" s="47"/>
      <c r="AP25" s="47"/>
      <c r="AQ25" s="47"/>
      <c r="AR25" s="47"/>
      <c r="AS25" s="47"/>
      <c r="AT25" s="56"/>
      <c r="AU25" s="56"/>
      <c r="AV25" s="56"/>
      <c r="AW25" s="56"/>
      <c r="AX25" s="56"/>
      <c r="AY25" s="56"/>
      <c r="AZ25" s="56"/>
      <c r="BA25" s="56"/>
      <c r="BB25" s="56"/>
      <c r="BC25" s="56"/>
      <c r="BD25" s="56"/>
      <c r="BE25" s="56"/>
      <c r="BF25" s="56"/>
      <c r="BG25" s="56"/>
      <c r="BH25" s="56"/>
      <c r="BI25" s="56"/>
      <c r="BJ25" s="56"/>
      <c r="BK25" s="56"/>
    </row>
    <row r="26" spans="1:63" ht="16.5" customHeight="1" x14ac:dyDescent="0.2">
      <c r="A26" s="80">
        <f>IF(ISERROR(DATE($B$21,$A$21,Sheet1!A56)),"",DATE($B$21,$A$21,Sheet1!A56))</f>
        <v>43842</v>
      </c>
      <c r="B26" s="80">
        <f>IF(ISERROR(DATE($B$21,$A$21,Sheet1!B56)),"",DATE($B$21,$A$21,Sheet1!B56))</f>
        <v>43843</v>
      </c>
      <c r="C26" s="80">
        <f>IF(ISERROR(DATE($B$21,$A$21,Sheet1!C56)),"",DATE($B$21,$A$21,Sheet1!C56))</f>
        <v>43844</v>
      </c>
      <c r="D26" s="80">
        <f>IF(ISERROR(DATE($B$21,$A$21,Sheet1!D56)),"",DATE($B$21,$A$21,Sheet1!D56))</f>
        <v>43845</v>
      </c>
      <c r="E26" s="80">
        <f>IF(ISERROR(DATE($B$21,$A$21,Sheet1!E56)),"",DATE($B$21,$A$21,Sheet1!E56))</f>
        <v>43846</v>
      </c>
      <c r="F26" s="80">
        <f>IF(ISERROR(DATE($B$21,$A$21,Sheet1!F56)),"",DATE($B$21,$A$21,Sheet1!F56))</f>
        <v>43847</v>
      </c>
      <c r="G26" s="80">
        <f>IF(ISERROR(DATE($B$21,$A$21,Sheet1!G56)),"",DATE($B$21,$A$21,Sheet1!G56))</f>
        <v>43848</v>
      </c>
      <c r="H26" s="52"/>
      <c r="I26" s="80">
        <f>IF(ISERROR(DATE($B$21,$I$21,Sheet1!A64)),"",DATE($B$21,$I$21,Sheet1!A64))</f>
        <v>43870</v>
      </c>
      <c r="J26" s="80">
        <f>IF(ISERROR(DATE($B$21,$I$21,Sheet1!B64)),"",DATE($B$21,$I$21,Sheet1!B64))</f>
        <v>43871</v>
      </c>
      <c r="K26" s="80">
        <f>IF(ISERROR(DATE($B$21,$I$21,Sheet1!C64)),"",DATE($B$21,$I$21,Sheet1!C64))</f>
        <v>43872</v>
      </c>
      <c r="L26" s="80">
        <f>IF(ISERROR(DATE($B$21,$I$21,Sheet1!D64)),"",DATE($B$21,$I$21,Sheet1!D64))</f>
        <v>43873</v>
      </c>
      <c r="M26" s="80">
        <f>IF(ISERROR(DATE($B$21,$I$21,Sheet1!E64)),"",DATE($B$21,$I$21,Sheet1!E64))</f>
        <v>43874</v>
      </c>
      <c r="N26" s="80">
        <f>IF(ISERROR(DATE($B$21,$I$21,Sheet1!F64)),"",DATE($B$21,$I$21,Sheet1!F64))</f>
        <v>43875</v>
      </c>
      <c r="O26" s="80">
        <f>IF(ISERROR(DATE($B$21,$I$21,Sheet1!G64)),"",DATE($B$21,$I$21,Sheet1!G64))</f>
        <v>43876</v>
      </c>
      <c r="P26" s="52"/>
      <c r="Q26" s="80">
        <f>IF(ISERROR(DATE($B$21,$Q$21,Sheet1!A72)),"",DATE($B$21,$Q$21,Sheet1!A72))</f>
        <v>43905</v>
      </c>
      <c r="R26" s="80">
        <f>IF(ISERROR(DATE($B$21,$Q$21,Sheet1!B72)),"",DATE($B$21,$Q$21,Sheet1!B72))</f>
        <v>43906</v>
      </c>
      <c r="S26" s="80">
        <f>IF(ISERROR(DATE($B$21,$Q$21,Sheet1!C72)),"",DATE($B$21,$Q$21,Sheet1!C72))</f>
        <v>43907</v>
      </c>
      <c r="T26" s="80">
        <f>IF(ISERROR(DATE($B$21,$Q$21,Sheet1!D72)),"",DATE($B$21,$Q$21,Sheet1!D72))</f>
        <v>43908</v>
      </c>
      <c r="U26" s="80">
        <f>IF(ISERROR(DATE($B$21,$Q$21,Sheet1!E72)),"",DATE($B$21,$Q$21,Sheet1!E72))</f>
        <v>43909</v>
      </c>
      <c r="V26" s="80">
        <f>IF(ISERROR(DATE($B$21,$Q$21,Sheet1!F72)),"",DATE($B$21,$Q$21,Sheet1!F72))</f>
        <v>43910</v>
      </c>
      <c r="W26" s="80">
        <f>IF(ISERROR(DATE($B$21,$Q$21,Sheet1!G72)),"",DATE($B$21,$Q$21,Sheet1!G72))</f>
        <v>43911</v>
      </c>
      <c r="X26" s="53"/>
      <c r="Y26" s="58"/>
      <c r="Z26" s="47"/>
      <c r="AA26" s="78"/>
      <c r="AB26" s="78">
        <f>dt!E123</f>
        <v>42140</v>
      </c>
      <c r="AC26" s="47"/>
      <c r="AD26" s="53"/>
      <c r="AE26" s="54"/>
      <c r="AF26" s="54"/>
      <c r="AG26" s="54"/>
      <c r="AH26" s="54"/>
      <c r="AI26" s="54"/>
      <c r="AJ26" s="54"/>
      <c r="AK26" s="54"/>
      <c r="AL26" s="55"/>
      <c r="AM26" s="54"/>
      <c r="AN26" s="54"/>
      <c r="AO26" s="54"/>
      <c r="AP26" s="54"/>
      <c r="AQ26" s="54"/>
      <c r="AR26" s="54"/>
      <c r="AS26" s="54"/>
      <c r="AT26" s="61"/>
      <c r="AU26" s="56"/>
      <c r="AV26" s="56"/>
      <c r="AW26" s="56"/>
      <c r="AX26" s="56"/>
      <c r="AY26" s="56"/>
      <c r="AZ26" s="56"/>
      <c r="BA26" s="56"/>
      <c r="BB26" s="56"/>
      <c r="BC26" s="56"/>
      <c r="BD26" s="56"/>
      <c r="BE26" s="56"/>
      <c r="BF26" s="56"/>
      <c r="BG26" s="56"/>
      <c r="BH26" s="56"/>
      <c r="BI26" s="56"/>
      <c r="BJ26" s="56"/>
      <c r="BK26" s="56"/>
    </row>
    <row r="27" spans="1:63" ht="16.5" customHeight="1" x14ac:dyDescent="0.2">
      <c r="A27" s="80">
        <f>IF(ISERROR(DATE($B$21,$A$21,Sheet1!A57)),"",DATE($B$21,$A$21,Sheet1!A57))</f>
        <v>43849</v>
      </c>
      <c r="B27" s="80">
        <f>IF(ISERROR(DATE($B$21,$A$21,Sheet1!B57)),"",DATE($B$21,$A$21,Sheet1!B57))</f>
        <v>43850</v>
      </c>
      <c r="C27" s="80">
        <f>IF(ISERROR(DATE($B$21,$A$21,Sheet1!C57)),"",DATE($B$21,$A$21,Sheet1!C57))</f>
        <v>43851</v>
      </c>
      <c r="D27" s="80">
        <f>IF(ISERROR(DATE($B$21,$A$21,Sheet1!D57)),"",DATE($B$21,$A$21,Sheet1!D57))</f>
        <v>43852</v>
      </c>
      <c r="E27" s="80">
        <f>IF(ISERROR(DATE($B$21,$A$21,Sheet1!E57)),"",DATE($B$21,$A$21,Sheet1!E57))</f>
        <v>43853</v>
      </c>
      <c r="F27" s="80">
        <f>IF(ISERROR(DATE($B$21,$A$21,Sheet1!F57)),"",DATE($B$21,$A$21,Sheet1!F57))</f>
        <v>43854</v>
      </c>
      <c r="G27" s="80">
        <f>IF(ISERROR(DATE($B$21,$A$21,Sheet1!G57)),"",DATE($B$21,$A$21,Sheet1!G57))</f>
        <v>43855</v>
      </c>
      <c r="H27" s="52"/>
      <c r="I27" s="80">
        <f>IF(ISERROR(DATE($B$21,$I$21,Sheet1!A65)),"",DATE($B$21,$I$21,Sheet1!A65))</f>
        <v>43877</v>
      </c>
      <c r="J27" s="80">
        <f>IF(ISERROR(DATE($B$21,$I$21,Sheet1!B65)),"",DATE($B$21,$I$21,Sheet1!B65))</f>
        <v>43878</v>
      </c>
      <c r="K27" s="80">
        <f>IF(ISERROR(DATE($B$21,$I$21,Sheet1!C65)),"",DATE($B$21,$I$21,Sheet1!C65))</f>
        <v>43879</v>
      </c>
      <c r="L27" s="80">
        <f>IF(ISERROR(DATE($B$21,$I$21,Sheet1!D65)),"",DATE($B$21,$I$21,Sheet1!D65))</f>
        <v>43880</v>
      </c>
      <c r="M27" s="80">
        <f>IF(ISERROR(DATE($B$21,$I$21,Sheet1!E65)),"",DATE($B$21,$I$21,Sheet1!E65))</f>
        <v>43881</v>
      </c>
      <c r="N27" s="80">
        <f>IF(ISERROR(DATE($B$21,$I$21,Sheet1!F65)),"",DATE($B$21,$I$21,Sheet1!F65))</f>
        <v>43882</v>
      </c>
      <c r="O27" s="80">
        <f>IF(ISERROR(DATE($B$21,$I$21,Sheet1!G65)),"",DATE($B$21,$I$21,Sheet1!G65))</f>
        <v>43883</v>
      </c>
      <c r="P27" s="52"/>
      <c r="Q27" s="80">
        <f>IF(ISERROR(DATE($B$21,$Q$21,Sheet1!A73)),"",DATE($B$21,$Q$21,Sheet1!A73))</f>
        <v>43912</v>
      </c>
      <c r="R27" s="80">
        <f>IF(ISERROR(DATE($B$21,$Q$21,Sheet1!B73)),"",DATE($B$21,$Q$21,Sheet1!B73))</f>
        <v>43913</v>
      </c>
      <c r="S27" s="80">
        <f>IF(ISERROR(DATE($B$21,$Q$21,Sheet1!C73)),"",DATE($B$21,$Q$21,Sheet1!C73))</f>
        <v>43914</v>
      </c>
      <c r="T27" s="80">
        <f>IF(ISERROR(DATE($B$21,$Q$21,Sheet1!D73)),"",DATE($B$21,$Q$21,Sheet1!D73))</f>
        <v>43915</v>
      </c>
      <c r="U27" s="80">
        <f>IF(ISERROR(DATE($B$21,$Q$21,Sheet1!E73)),"",DATE($B$21,$Q$21,Sheet1!E73))</f>
        <v>43916</v>
      </c>
      <c r="V27" s="80">
        <f>IF(ISERROR(DATE($B$21,$Q$21,Sheet1!F73)),"",DATE($B$21,$Q$21,Sheet1!F73))</f>
        <v>43917</v>
      </c>
      <c r="W27" s="80">
        <f>IF(ISERROR(DATE($B$21,$Q$21,Sheet1!G73)),"",DATE($B$21,$Q$21,Sheet1!G73))</f>
        <v>43918</v>
      </c>
      <c r="X27" s="53"/>
      <c r="Y27" s="58"/>
      <c r="Z27" s="60"/>
      <c r="AA27" s="76"/>
      <c r="AB27" s="78">
        <f>dt!E125</f>
        <v>41917</v>
      </c>
      <c r="AC27" s="60"/>
      <c r="AD27" s="53"/>
      <c r="AE27" s="57"/>
      <c r="AF27" s="55"/>
      <c r="AG27" s="55"/>
      <c r="AH27" s="55"/>
      <c r="AI27" s="55"/>
      <c r="AJ27" s="55"/>
      <c r="AK27" s="55"/>
      <c r="AL27" s="55"/>
      <c r="AM27" s="57"/>
      <c r="AN27" s="55"/>
      <c r="AO27" s="55"/>
      <c r="AP27" s="55"/>
      <c r="AQ27" s="55"/>
      <c r="AR27" s="55"/>
      <c r="AS27" s="55"/>
      <c r="AT27" s="61"/>
      <c r="AU27" s="56"/>
      <c r="AV27" s="56"/>
      <c r="AW27" s="56"/>
      <c r="AX27" s="56"/>
      <c r="AY27" s="56"/>
      <c r="AZ27" s="56"/>
      <c r="BA27" s="56"/>
      <c r="BB27" s="56"/>
      <c r="BC27" s="56"/>
      <c r="BD27" s="56"/>
      <c r="BE27" s="56"/>
      <c r="BF27" s="56"/>
      <c r="BG27" s="56"/>
      <c r="BH27" s="56"/>
      <c r="BI27" s="56"/>
      <c r="BJ27" s="56"/>
      <c r="BK27" s="56"/>
    </row>
    <row r="28" spans="1:63" ht="16.5" customHeight="1" x14ac:dyDescent="0.2">
      <c r="A28" s="80">
        <f>IF(ISERROR(DATE($B$21,$A$21,Sheet1!A58)),"",DATE($B$21,$A$21,Sheet1!A58))</f>
        <v>43856</v>
      </c>
      <c r="B28" s="80">
        <f>IF(ISERROR(DATE($B$21,$A$21,Sheet1!B58)),"",DATE($B$21,$A$21,Sheet1!B58))</f>
        <v>43857</v>
      </c>
      <c r="C28" s="80">
        <f>IF(ISERROR(DATE($B$21,$A$21,Sheet1!C58)),"",DATE($B$21,$A$21,Sheet1!C58))</f>
        <v>43858</v>
      </c>
      <c r="D28" s="80">
        <f>IF(ISERROR(DATE($B$21,$A$21,Sheet1!D58)),"",DATE($B$21,$A$21,Sheet1!D58))</f>
        <v>43859</v>
      </c>
      <c r="E28" s="80">
        <f>IF(ISERROR(DATE($B$21,$A$21,Sheet1!E58)),"",DATE($B$21,$A$21,Sheet1!E58))</f>
        <v>43860</v>
      </c>
      <c r="F28" s="80">
        <f>IF(ISERROR(DATE($B$21,$A$21,Sheet1!F58)),"",DATE($B$21,$A$21,Sheet1!F58))</f>
        <v>43861</v>
      </c>
      <c r="G28" s="80" t="str">
        <f>IF(ISERROR(DATE($B$21,$A$21,Sheet1!G58)),"",DATE($B$21,$A$21,Sheet1!G58))</f>
        <v/>
      </c>
      <c r="H28" s="43"/>
      <c r="I28" s="80">
        <f>IF(ISERROR(DATE($B$21,$I$21,Sheet1!A66)),"",DATE($B$21,$I$21,Sheet1!A66))</f>
        <v>43884</v>
      </c>
      <c r="J28" s="80">
        <f>IF(ISERROR(DATE($B$21,$I$21,Sheet1!B66)),"",DATE($B$21,$I$21,Sheet1!B66))</f>
        <v>43885</v>
      </c>
      <c r="K28" s="80">
        <f>IF(ISERROR(DATE($B$21,$I$21,Sheet1!C66)),"",DATE($B$21,$I$21,Sheet1!C66))</f>
        <v>43886</v>
      </c>
      <c r="L28" s="80">
        <f>IF(ISERROR(DATE($B$21,$I$21,Sheet1!D66)),"",DATE($B$21,$I$21,Sheet1!D66))</f>
        <v>43887</v>
      </c>
      <c r="M28" s="80">
        <f>IF(ISERROR(DATE($B$21,$I$21,Sheet1!E66)),"",DATE($B$21,$I$21,Sheet1!E66))</f>
        <v>43888</v>
      </c>
      <c r="N28" s="80">
        <f>IF(ISERROR(DATE($B$21,$I$21,Sheet1!F66)),"",DATE($B$21,$I$21,Sheet1!F66))</f>
        <v>43889</v>
      </c>
      <c r="O28" s="80">
        <f>IF(ISERROR(DATE($B$21,$I$21,Sheet1!G66)),"",DATE($B$21,$I$21,Sheet1!G66))</f>
        <v>43890</v>
      </c>
      <c r="P28" s="43"/>
      <c r="Q28" s="80">
        <f>IF(ISERROR(DATE($B$21,$Q$21,Sheet1!A74)),"",DATE($B$21,$Q$21,Sheet1!A74))</f>
        <v>43919</v>
      </c>
      <c r="R28" s="80">
        <f>IF(ISERROR(DATE($B$21,$Q$21,Sheet1!B74)),"",DATE($B$21,$Q$21,Sheet1!B74))</f>
        <v>43920</v>
      </c>
      <c r="S28" s="80">
        <f>IF(ISERROR(DATE($B$21,$Q$21,Sheet1!C74)),"",DATE($B$21,$Q$21,Sheet1!C74))</f>
        <v>43921</v>
      </c>
      <c r="T28" s="80" t="str">
        <f>IF(ISERROR(DATE($B$21,$Q$21,Sheet1!D74)),"",DATE($B$21,$Q$21,Sheet1!D74))</f>
        <v/>
      </c>
      <c r="U28" s="80" t="str">
        <f>IF(ISERROR(DATE($B$21,$Q$21,Sheet1!E74)),"",DATE($B$21,$Q$21,Sheet1!E74))</f>
        <v/>
      </c>
      <c r="V28" s="80" t="str">
        <f>IF(ISERROR(DATE($B$21,$Q$21,Sheet1!F74)),"",DATE($B$21,$Q$21,Sheet1!F74))</f>
        <v/>
      </c>
      <c r="W28" s="80" t="str">
        <f>IF(ISERROR(DATE($B$21,$Q$21,Sheet1!G74)),"",DATE($B$21,$Q$21,Sheet1!G74))</f>
        <v/>
      </c>
      <c r="X28" s="47"/>
      <c r="Y28" s="58"/>
      <c r="Z28" s="55"/>
      <c r="AA28" s="76"/>
      <c r="AB28" s="78">
        <f>dt!E127</f>
        <v>41937</v>
      </c>
      <c r="AC28" s="55"/>
      <c r="AD28" s="47"/>
      <c r="AE28" s="58"/>
      <c r="AF28" s="46"/>
      <c r="AG28" s="46"/>
      <c r="AH28" s="46"/>
      <c r="AI28" s="46"/>
      <c r="AJ28" s="46"/>
      <c r="AK28" s="46"/>
      <c r="AL28" s="46"/>
      <c r="AM28" s="58"/>
      <c r="AN28" s="46"/>
      <c r="AO28" s="46"/>
      <c r="AP28" s="46"/>
      <c r="AQ28" s="46"/>
      <c r="AR28" s="46"/>
      <c r="AS28" s="46"/>
      <c r="AT28" s="61"/>
      <c r="AU28" s="56"/>
      <c r="AV28" s="56"/>
      <c r="AW28" s="56"/>
      <c r="AX28" s="56"/>
      <c r="AY28" s="56"/>
      <c r="AZ28" s="56"/>
      <c r="BA28" s="56"/>
      <c r="BB28" s="56"/>
      <c r="BC28" s="56"/>
      <c r="BD28" s="56"/>
      <c r="BE28" s="56"/>
      <c r="BF28" s="56"/>
      <c r="BG28" s="56"/>
      <c r="BH28" s="56"/>
      <c r="BI28" s="56"/>
      <c r="BJ28" s="56"/>
      <c r="BK28" s="56"/>
    </row>
    <row r="29" spans="1:63" ht="16.5" customHeight="1" x14ac:dyDescent="0.2">
      <c r="A29" s="80" t="str">
        <f>IF(ISERROR(DATE($B$21,$A$21,Sheet1!A59)),"",DATE($B$21,$A$21,Sheet1!A59))</f>
        <v/>
      </c>
      <c r="B29" s="80" t="str">
        <f>IF(ISERROR(DATE($B$21,$A$21,Sheet1!B59)),"",DATE($B$21,$A$21,Sheet1!B59))</f>
        <v/>
      </c>
      <c r="C29" s="80" t="str">
        <f>IF(ISERROR(DATE($B$21,$A$21,Sheet1!C59)),"",DATE($B$21,$A$21,Sheet1!C59))</f>
        <v/>
      </c>
      <c r="D29" s="80" t="str">
        <f>IF(ISERROR(DATE($B$21,$A$21,Sheet1!D59)),"",DATE($B$21,$A$21,Sheet1!D59))</f>
        <v/>
      </c>
      <c r="E29" s="80" t="str">
        <f>IF(ISERROR(DATE($B$21,$A$21,Sheet1!E59)),"",DATE($B$21,$A$21,Sheet1!E59))</f>
        <v/>
      </c>
      <c r="F29" s="80" t="str">
        <f>IF(ISERROR(DATE($B$21,$A$21,Sheet1!F59)),"",DATE($B$21,$A$21,Sheet1!F59))</f>
        <v/>
      </c>
      <c r="G29" s="80" t="str">
        <f>IF(ISERROR(DATE($B$21,$A$21,Sheet1!G59)),"",DATE($B$21,$A$21,Sheet1!G59))</f>
        <v/>
      </c>
      <c r="H29" s="43"/>
      <c r="I29" s="34"/>
      <c r="J29" s="34"/>
      <c r="K29" s="34"/>
      <c r="L29" s="33"/>
      <c r="M29" s="33"/>
      <c r="N29" s="33"/>
      <c r="O29" s="33"/>
      <c r="P29" s="43"/>
      <c r="Q29" s="80" t="str">
        <f>IF(ISERROR(DATE($B$21,$Q$21,Sheet1!A75)),"",DATE($B$21,$Q$21,Sheet1!A75))</f>
        <v/>
      </c>
      <c r="R29" s="80" t="str">
        <f>IF(ISERROR(DATE($B$21,$Q$21,Sheet1!B75)),"",DATE($B$21,$Q$21,Sheet1!B75))</f>
        <v/>
      </c>
      <c r="S29" s="80" t="str">
        <f>IF(ISERROR(DATE($B$21,$Q$21,Sheet1!C75)),"",DATE($B$21,$Q$21,Sheet1!C75))</f>
        <v/>
      </c>
      <c r="T29" s="80" t="str">
        <f>IF(ISERROR(DATE($B$21,$Q$21,Sheet1!D75)),"",DATE($B$21,$Q$21,Sheet1!D75))</f>
        <v/>
      </c>
      <c r="U29" s="80" t="str">
        <f>IF(ISERROR(DATE($B$21,$Q$21,Sheet1!E75)),"",DATE($B$21,$Q$21,Sheet1!E75))</f>
        <v/>
      </c>
      <c r="V29" s="80" t="str">
        <f>IF(ISERROR(DATE($B$21,$Q$21,Sheet1!F75)),"",DATE($B$21,$Q$21,Sheet1!F75))</f>
        <v/>
      </c>
      <c r="W29" s="80" t="str">
        <f>IF(ISERROR(DATE($B$21,$Q$21,Sheet1!G75)),"",DATE($B$21,$Q$21,Sheet1!G75))</f>
        <v/>
      </c>
      <c r="X29" s="47"/>
      <c r="Y29" s="58"/>
      <c r="Z29" s="46"/>
      <c r="AA29" s="77"/>
      <c r="AB29" s="78">
        <f>dt!E129</f>
        <v>0</v>
      </c>
      <c r="AC29" s="46"/>
      <c r="AD29" s="47"/>
      <c r="AE29" s="58"/>
      <c r="AF29" s="46"/>
      <c r="AG29" s="46"/>
      <c r="AH29" s="46"/>
      <c r="AI29" s="46"/>
      <c r="AJ29" s="46"/>
      <c r="AK29" s="46"/>
      <c r="AL29" s="46"/>
      <c r="AM29" s="58"/>
      <c r="AN29" s="46"/>
      <c r="AO29" s="46"/>
      <c r="AP29" s="46"/>
      <c r="AQ29" s="46"/>
      <c r="AR29" s="46"/>
      <c r="AS29" s="46"/>
      <c r="AT29" s="61"/>
      <c r="AU29" s="56"/>
      <c r="AV29" s="56"/>
      <c r="AW29" s="56"/>
      <c r="AX29" s="56"/>
      <c r="AY29" s="56"/>
      <c r="AZ29" s="56"/>
      <c r="BA29" s="56"/>
      <c r="BB29" s="56"/>
      <c r="BC29" s="56"/>
      <c r="BD29" s="56"/>
      <c r="BE29" s="56"/>
      <c r="BF29" s="56"/>
      <c r="BG29" s="56"/>
      <c r="BH29" s="56"/>
      <c r="BI29" s="56"/>
      <c r="BJ29" s="56"/>
      <c r="BK29" s="56"/>
    </row>
    <row r="30" spans="1:63" ht="9" customHeight="1" x14ac:dyDescent="0.2">
      <c r="A30" s="81" t="s">
        <v>41</v>
      </c>
      <c r="B30" s="44"/>
      <c r="C30" s="44"/>
      <c r="D30" s="44"/>
      <c r="E30" s="44"/>
      <c r="F30" s="44"/>
      <c r="G30" s="44"/>
      <c r="H30" s="43"/>
      <c r="I30" s="81" t="s">
        <v>42</v>
      </c>
      <c r="J30" s="44"/>
      <c r="K30" s="44"/>
      <c r="L30" s="44"/>
      <c r="M30" s="44"/>
      <c r="N30" s="44"/>
      <c r="O30" s="44"/>
      <c r="P30" s="43"/>
      <c r="Q30" s="81" t="s">
        <v>43</v>
      </c>
      <c r="R30" s="44"/>
      <c r="S30" s="44"/>
      <c r="T30" s="44"/>
      <c r="U30" s="44"/>
      <c r="V30" s="44"/>
      <c r="W30" s="44"/>
      <c r="X30" s="47"/>
      <c r="Y30" s="58"/>
      <c r="Z30" s="46"/>
      <c r="AA30" s="77"/>
      <c r="AB30" s="78">
        <f>dt!E131</f>
        <v>0</v>
      </c>
      <c r="AC30" s="46"/>
      <c r="AD30" s="47"/>
      <c r="AE30" s="58"/>
      <c r="AF30" s="46"/>
      <c r="AG30" s="46"/>
      <c r="AH30" s="46"/>
      <c r="AI30" s="46"/>
      <c r="AJ30" s="46"/>
      <c r="AK30" s="46"/>
      <c r="AL30" s="46"/>
      <c r="AM30" s="58"/>
      <c r="AN30" s="46"/>
      <c r="AO30" s="46"/>
      <c r="AP30" s="46"/>
      <c r="AQ30" s="46"/>
      <c r="AR30" s="46"/>
      <c r="AS30" s="46"/>
      <c r="AT30" s="61"/>
      <c r="AU30" s="56"/>
      <c r="AV30" s="56"/>
      <c r="AW30" s="56"/>
      <c r="AX30" s="56"/>
      <c r="AY30" s="56"/>
      <c r="AZ30" s="56"/>
      <c r="BA30" s="56"/>
      <c r="BB30" s="56"/>
      <c r="BC30" s="56"/>
      <c r="BD30" s="56"/>
      <c r="BE30" s="56"/>
      <c r="BF30" s="56"/>
      <c r="BG30" s="56"/>
      <c r="BH30" s="56"/>
      <c r="BI30" s="56"/>
      <c r="BJ30" s="56"/>
      <c r="BK30" s="56"/>
    </row>
    <row r="31" spans="1:63" ht="15" customHeight="1" x14ac:dyDescent="0.2">
      <c r="A31" s="184" t="str">
        <f>"April "&amp;RIGHT(dt!E7,4)</f>
        <v>April 2020</v>
      </c>
      <c r="B31" s="184"/>
      <c r="C31" s="184"/>
      <c r="D31" s="184"/>
      <c r="E31" s="184"/>
      <c r="F31" s="184"/>
      <c r="G31" s="184"/>
      <c r="H31" s="43"/>
      <c r="I31" s="184" t="str">
        <f>"Mei "&amp;RIGHT(dt!E7,4)</f>
        <v>Mei 2020</v>
      </c>
      <c r="J31" s="184"/>
      <c r="K31" s="184"/>
      <c r="L31" s="184"/>
      <c r="M31" s="184"/>
      <c r="N31" s="184"/>
      <c r="O31" s="184"/>
      <c r="P31" s="43"/>
      <c r="Q31" s="184" t="str">
        <f>"Juni "&amp;RIGHT(dt!E7,4)</f>
        <v>Juni 2020</v>
      </c>
      <c r="R31" s="184"/>
      <c r="S31" s="184"/>
      <c r="T31" s="184"/>
      <c r="U31" s="184"/>
      <c r="V31" s="184"/>
      <c r="W31" s="184"/>
      <c r="X31" s="47"/>
      <c r="Y31" s="58"/>
      <c r="Z31" s="46"/>
      <c r="AA31" s="77"/>
      <c r="AB31" s="78">
        <f>dt!E133</f>
        <v>0</v>
      </c>
      <c r="AC31" s="46"/>
      <c r="AD31" s="47"/>
      <c r="AE31" s="58"/>
      <c r="AF31" s="46"/>
      <c r="AG31" s="46"/>
      <c r="AH31" s="46"/>
      <c r="AI31" s="46"/>
      <c r="AJ31" s="46"/>
      <c r="AK31" s="46"/>
      <c r="AL31" s="46"/>
      <c r="AM31" s="58"/>
      <c r="AN31" s="46"/>
      <c r="AO31" s="46"/>
      <c r="AP31" s="46"/>
      <c r="AQ31" s="46"/>
      <c r="AR31" s="46"/>
      <c r="AS31" s="46"/>
      <c r="AT31" s="61"/>
      <c r="AU31" s="56"/>
      <c r="AV31" s="56"/>
      <c r="AW31" s="56"/>
      <c r="AX31" s="56"/>
      <c r="AY31" s="56"/>
      <c r="AZ31" s="56"/>
      <c r="BA31" s="56"/>
      <c r="BB31" s="56"/>
      <c r="BC31" s="56"/>
      <c r="BD31" s="56"/>
      <c r="BE31" s="56"/>
      <c r="BF31" s="56"/>
      <c r="BG31" s="56"/>
      <c r="BH31" s="56"/>
      <c r="BI31" s="56"/>
      <c r="BJ31" s="56"/>
      <c r="BK31" s="56"/>
    </row>
    <row r="32" spans="1:63" ht="16.5" customHeight="1" x14ac:dyDescent="0.2">
      <c r="A32" s="70" t="s">
        <v>0</v>
      </c>
      <c r="B32" s="71" t="s">
        <v>1</v>
      </c>
      <c r="C32" s="71" t="s">
        <v>1</v>
      </c>
      <c r="D32" s="71" t="s">
        <v>2</v>
      </c>
      <c r="E32" s="71" t="s">
        <v>3</v>
      </c>
      <c r="F32" s="71" t="s">
        <v>4</v>
      </c>
      <c r="G32" s="71" t="s">
        <v>1</v>
      </c>
      <c r="H32" s="43"/>
      <c r="I32" s="70" t="s">
        <v>0</v>
      </c>
      <c r="J32" s="71" t="s">
        <v>1</v>
      </c>
      <c r="K32" s="71" t="s">
        <v>1</v>
      </c>
      <c r="L32" s="71" t="s">
        <v>2</v>
      </c>
      <c r="M32" s="71" t="s">
        <v>3</v>
      </c>
      <c r="N32" s="71" t="s">
        <v>4</v>
      </c>
      <c r="O32" s="71" t="s">
        <v>1</v>
      </c>
      <c r="P32" s="43"/>
      <c r="Q32" s="70" t="s">
        <v>0</v>
      </c>
      <c r="R32" s="71" t="s">
        <v>1</v>
      </c>
      <c r="S32" s="71" t="s">
        <v>1</v>
      </c>
      <c r="T32" s="71" t="s">
        <v>2</v>
      </c>
      <c r="U32" s="71" t="s">
        <v>3</v>
      </c>
      <c r="V32" s="71" t="s">
        <v>4</v>
      </c>
      <c r="W32" s="71" t="s">
        <v>1</v>
      </c>
      <c r="X32" s="62"/>
      <c r="Y32" s="58"/>
      <c r="Z32" s="46"/>
      <c r="AA32" s="77"/>
      <c r="AB32" s="78">
        <f>dt!E135</f>
        <v>0</v>
      </c>
      <c r="AC32" s="46"/>
      <c r="AD32" s="47"/>
      <c r="AE32" s="58"/>
      <c r="AF32" s="46"/>
      <c r="AG32" s="46"/>
      <c r="AH32" s="46"/>
      <c r="AI32" s="46"/>
      <c r="AJ32" s="46"/>
      <c r="AK32" s="46"/>
      <c r="AL32" s="46"/>
      <c r="AM32" s="58"/>
      <c r="AN32" s="46"/>
      <c r="AO32" s="46"/>
      <c r="AP32" s="46"/>
      <c r="AQ32" s="46"/>
      <c r="AR32" s="46"/>
      <c r="AS32" s="46"/>
      <c r="AT32" s="61"/>
      <c r="AU32" s="56"/>
      <c r="AV32" s="56"/>
      <c r="AW32" s="56"/>
      <c r="AX32" s="56"/>
      <c r="AY32" s="56"/>
      <c r="AZ32" s="56"/>
      <c r="BA32" s="56"/>
      <c r="BB32" s="56"/>
      <c r="BC32" s="56"/>
      <c r="BD32" s="56"/>
      <c r="BE32" s="56"/>
      <c r="BF32" s="56"/>
      <c r="BG32" s="56"/>
      <c r="BH32" s="56"/>
      <c r="BI32" s="56"/>
      <c r="BJ32" s="56"/>
      <c r="BK32" s="56"/>
    </row>
    <row r="33" spans="1:63" ht="16.5" customHeight="1" x14ac:dyDescent="0.2">
      <c r="A33" s="80" t="str">
        <f>IF(ISERROR(DATE($B$21,$A$30,Sheet1!A78)),"",DATE($B$21,$A$30,Sheet1!A78))</f>
        <v/>
      </c>
      <c r="B33" s="80" t="str">
        <f>IF(ISERROR(DATE($B$21,$A$30,Sheet1!B78)),"",DATE($B$21,$A$30,Sheet1!B78))</f>
        <v/>
      </c>
      <c r="C33" s="80" t="str">
        <f>IF(ISERROR(DATE($B$21,$A$30,Sheet1!C78)),"",DATE($B$21,$A$30,Sheet1!C78))</f>
        <v/>
      </c>
      <c r="D33" s="80">
        <f>IF(ISERROR(DATE($B$21,$A$30,Sheet1!D78)),"",DATE($B$21,$A$30,Sheet1!D78))</f>
        <v>43922</v>
      </c>
      <c r="E33" s="80">
        <f>IF(ISERROR(DATE($B$21,$A$30,Sheet1!E78)),"",DATE($B$21,$A$30,Sheet1!E78))</f>
        <v>43923</v>
      </c>
      <c r="F33" s="80">
        <f>IF(ISERROR(DATE($B$21,$A$30,Sheet1!F78)),"",DATE($B$21,$A$30,Sheet1!F78))</f>
        <v>43924</v>
      </c>
      <c r="G33" s="80">
        <f>IF(ISERROR(DATE($B$21,$A$30,Sheet1!G78)),"",DATE($B$21,$A$30,Sheet1!G78))</f>
        <v>43925</v>
      </c>
      <c r="H33" s="43"/>
      <c r="I33" s="80" t="str">
        <f>IF(ISERROR(DATE($B$21,$I$30,Sheet1!A86)),"",DATE($B$21,$I$30,Sheet1!A86))</f>
        <v/>
      </c>
      <c r="J33" s="80" t="str">
        <f>IF(ISERROR(DATE($B$21,$I$30,Sheet1!B86)),"",DATE($B$21,$I$30,Sheet1!B86))</f>
        <v/>
      </c>
      <c r="K33" s="80" t="str">
        <f>IF(ISERROR(DATE($B$21,$I$30,Sheet1!C86)),"",DATE($B$21,$I$30,Sheet1!C86))</f>
        <v/>
      </c>
      <c r="L33" s="80" t="str">
        <f>IF(ISERROR(DATE($B$21,$I$30,Sheet1!D86)),"",DATE($B$21,$I$30,Sheet1!D86))</f>
        <v/>
      </c>
      <c r="M33" s="80" t="str">
        <f>IF(ISERROR(DATE($B$21,$I$30,Sheet1!E86)),"",DATE($B$21,$I$30,Sheet1!E86))</f>
        <v/>
      </c>
      <c r="N33" s="80">
        <f>IF(ISERROR(DATE($B$21,$I$30,Sheet1!F86)),"",DATE($B$21,$I$30,Sheet1!F86))</f>
        <v>43952</v>
      </c>
      <c r="O33" s="80">
        <f>IF(ISERROR(DATE($B$21,$I$30,Sheet1!G86)),"",DATE($B$21,$I$30,Sheet1!G86))</f>
        <v>43953</v>
      </c>
      <c r="P33" s="43"/>
      <c r="Q33" s="80" t="str">
        <f>IF(ISERROR(DATE($B$21,$Q$30,Sheet1!A94)),"",DATE($B$21,$Q$30,Sheet1!A94))</f>
        <v/>
      </c>
      <c r="R33" s="80">
        <f>IF(ISERROR(DATE($B$21,$Q$30,Sheet1!B94)),"",DATE($B$21,$Q$30,Sheet1!B94))</f>
        <v>43983</v>
      </c>
      <c r="S33" s="80">
        <f>IF(ISERROR(DATE($B$21,$Q$30,Sheet1!C94)),"",DATE($B$21,$Q$30,Sheet1!C94))</f>
        <v>43984</v>
      </c>
      <c r="T33" s="80">
        <f>IF(ISERROR(DATE($B$21,$Q$30,Sheet1!D94)),"",DATE($B$21,$Q$30,Sheet1!D94))</f>
        <v>43985</v>
      </c>
      <c r="U33" s="80">
        <f>IF(ISERROR(DATE($B$21,$Q$30,Sheet1!E94)),"",DATE($B$21,$Q$30,Sheet1!E94))</f>
        <v>43986</v>
      </c>
      <c r="V33" s="80">
        <f>IF(ISERROR(DATE($B$21,$Q$30,Sheet1!F94)),"",DATE($B$21,$Q$30,Sheet1!F94))</f>
        <v>43987</v>
      </c>
      <c r="W33" s="80">
        <f>IF(ISERROR(DATE($B$21,$Q$30,Sheet1!G94)),"",DATE($B$21,$Q$30,Sheet1!G94))</f>
        <v>43988</v>
      </c>
      <c r="X33" s="47"/>
      <c r="Y33" s="58"/>
      <c r="Z33" s="46"/>
      <c r="AA33" s="77"/>
      <c r="AB33" s="78">
        <f>dt!E137</f>
        <v>0</v>
      </c>
      <c r="AC33" s="46"/>
      <c r="AD33" s="47"/>
      <c r="AE33" s="58"/>
      <c r="AF33" s="46"/>
      <c r="AG33" s="46"/>
      <c r="AH33" s="46"/>
      <c r="AI33" s="46"/>
      <c r="AJ33" s="46"/>
      <c r="AK33" s="46"/>
      <c r="AL33" s="46"/>
      <c r="AM33" s="58"/>
      <c r="AN33" s="46"/>
      <c r="AO33" s="46"/>
      <c r="AP33" s="46"/>
      <c r="AQ33" s="46"/>
      <c r="AR33" s="46"/>
      <c r="AS33" s="46"/>
      <c r="AT33" s="61"/>
      <c r="AU33" s="56"/>
      <c r="AV33" s="56"/>
      <c r="AW33" s="56"/>
      <c r="AX33" s="56"/>
      <c r="AY33" s="56"/>
      <c r="AZ33" s="56"/>
      <c r="BA33" s="56"/>
      <c r="BB33" s="56"/>
      <c r="BC33" s="56"/>
      <c r="BD33" s="56"/>
      <c r="BE33" s="56"/>
      <c r="BF33" s="56"/>
      <c r="BG33" s="56"/>
      <c r="BH33" s="56"/>
      <c r="BI33" s="56"/>
      <c r="BJ33" s="56"/>
      <c r="BK33" s="56"/>
    </row>
    <row r="34" spans="1:63" ht="16.5" customHeight="1" x14ac:dyDescent="0.2">
      <c r="A34" s="80">
        <f>IF(ISERROR(DATE($B$21,$A$30,Sheet1!A79)),"",DATE($B$21,$A$30,Sheet1!A79))</f>
        <v>43926</v>
      </c>
      <c r="B34" s="80">
        <f>IF(ISERROR(DATE($B$21,$A$30,Sheet1!B79)),"",DATE($B$21,$A$30,Sheet1!B79))</f>
        <v>43927</v>
      </c>
      <c r="C34" s="80">
        <f>IF(ISERROR(DATE($B$21,$A$30,Sheet1!C79)),"",DATE($B$21,$A$30,Sheet1!C79))</f>
        <v>43928</v>
      </c>
      <c r="D34" s="80">
        <f>IF(ISERROR(DATE($B$21,$A$30,Sheet1!D79)),"",DATE($B$21,$A$30,Sheet1!D79))</f>
        <v>43929</v>
      </c>
      <c r="E34" s="80">
        <f>IF(ISERROR(DATE($B$21,$A$30,Sheet1!E79)),"",DATE($B$21,$A$30,Sheet1!E79))</f>
        <v>43930</v>
      </c>
      <c r="F34" s="80">
        <f>IF(ISERROR(DATE($B$21,$A$30,Sheet1!F79)),"",DATE($B$21,$A$30,Sheet1!F79))</f>
        <v>43931</v>
      </c>
      <c r="G34" s="80">
        <f>IF(ISERROR(DATE($B$21,$A$30,Sheet1!G79)),"",DATE($B$21,$A$30,Sheet1!G79))</f>
        <v>43932</v>
      </c>
      <c r="H34" s="43"/>
      <c r="I34" s="80">
        <f>IF(ISERROR(DATE($B$21,$I$30,Sheet1!A87)),"",DATE($B$21,$I$30,Sheet1!A87))</f>
        <v>43954</v>
      </c>
      <c r="J34" s="80">
        <f>IF(ISERROR(DATE($B$21,$I$30,Sheet1!B87)),"",DATE($B$21,$I$30,Sheet1!B87))</f>
        <v>43955</v>
      </c>
      <c r="K34" s="80">
        <f>IF(ISERROR(DATE($B$21,$I$30,Sheet1!C87)),"",DATE($B$21,$I$30,Sheet1!C87))</f>
        <v>43956</v>
      </c>
      <c r="L34" s="80">
        <f>IF(ISERROR(DATE($B$21,$I$30,Sheet1!D87)),"",DATE($B$21,$I$30,Sheet1!D87))</f>
        <v>43957</v>
      </c>
      <c r="M34" s="80">
        <f>IF(ISERROR(DATE($B$21,$I$30,Sheet1!E87)),"",DATE($B$21,$I$30,Sheet1!E87))</f>
        <v>43958</v>
      </c>
      <c r="N34" s="80">
        <f>IF(ISERROR(DATE($B$21,$I$30,Sheet1!F87)),"",DATE($B$21,$I$30,Sheet1!F87))</f>
        <v>43959</v>
      </c>
      <c r="O34" s="80">
        <f>IF(ISERROR(DATE($B$21,$I$30,Sheet1!G87)),"",DATE($B$21,$I$30,Sheet1!G87))</f>
        <v>43960</v>
      </c>
      <c r="P34" s="43"/>
      <c r="Q34" s="80">
        <f>IF(ISERROR(DATE($B$21,$Q$30,Sheet1!A95)),"",DATE($B$21,$Q$30,Sheet1!A95))</f>
        <v>43989</v>
      </c>
      <c r="R34" s="80">
        <f>IF(ISERROR(DATE($B$21,$Q$30,Sheet1!B95)),"",DATE($B$21,$Q$30,Sheet1!B95))</f>
        <v>43990</v>
      </c>
      <c r="S34" s="80">
        <f>IF(ISERROR(DATE($B$21,$Q$30,Sheet1!C95)),"",DATE($B$21,$Q$30,Sheet1!C95))</f>
        <v>43991</v>
      </c>
      <c r="T34" s="80">
        <f>IF(ISERROR(DATE($B$21,$Q$30,Sheet1!D95)),"",DATE($B$21,$Q$30,Sheet1!D95))</f>
        <v>43992</v>
      </c>
      <c r="U34" s="80">
        <f>IF(ISERROR(DATE($B$21,$Q$30,Sheet1!E95)),"",DATE($B$21,$Q$30,Sheet1!E95))</f>
        <v>43993</v>
      </c>
      <c r="V34" s="80">
        <f>IF(ISERROR(DATE($B$21,$Q$30,Sheet1!F95)),"",DATE($B$21,$Q$30,Sheet1!F95))</f>
        <v>43994</v>
      </c>
      <c r="W34" s="80">
        <f>IF(ISERROR(DATE($B$21,$Q$30,Sheet1!G95)),"",DATE($B$21,$Q$30,Sheet1!G95))</f>
        <v>43995</v>
      </c>
      <c r="X34" s="47"/>
      <c r="Y34" s="47"/>
      <c r="Z34" s="47"/>
      <c r="AA34" s="78"/>
      <c r="AB34" s="79"/>
      <c r="AC34" s="47"/>
      <c r="AD34" s="47"/>
      <c r="AE34" s="47"/>
      <c r="AF34" s="47"/>
      <c r="AG34" s="47"/>
      <c r="AH34" s="47"/>
      <c r="AI34" s="47"/>
      <c r="AJ34" s="47"/>
      <c r="AK34" s="47"/>
      <c r="AL34" s="47"/>
      <c r="AM34" s="47"/>
      <c r="AN34" s="47"/>
      <c r="AO34" s="47"/>
      <c r="AP34" s="47"/>
      <c r="AQ34" s="47"/>
      <c r="AR34" s="47"/>
      <c r="AS34" s="47"/>
      <c r="AT34" s="56"/>
      <c r="AU34" s="56"/>
      <c r="AV34" s="56"/>
      <c r="AW34" s="56"/>
      <c r="AX34" s="56"/>
      <c r="AY34" s="56"/>
      <c r="AZ34" s="56"/>
      <c r="BA34" s="56"/>
      <c r="BB34" s="56"/>
      <c r="BC34" s="56"/>
      <c r="BD34" s="56"/>
      <c r="BE34" s="56"/>
      <c r="BF34" s="56"/>
      <c r="BG34" s="56"/>
      <c r="BH34" s="56"/>
      <c r="BI34" s="56"/>
      <c r="BJ34" s="56"/>
      <c r="BK34" s="56"/>
    </row>
    <row r="35" spans="1:63" ht="16.5" customHeight="1" x14ac:dyDescent="0.2">
      <c r="A35" s="80">
        <f>IF(ISERROR(DATE($B$21,$A$30,Sheet1!A80)),"",DATE($B$21,$A$30,Sheet1!A80))</f>
        <v>43933</v>
      </c>
      <c r="B35" s="80">
        <f>IF(ISERROR(DATE($B$21,$A$30,Sheet1!B80)),"",DATE($B$21,$A$30,Sheet1!B80))</f>
        <v>43934</v>
      </c>
      <c r="C35" s="80">
        <f>IF(ISERROR(DATE($B$21,$A$30,Sheet1!C80)),"",DATE($B$21,$A$30,Sheet1!C80))</f>
        <v>43935</v>
      </c>
      <c r="D35" s="80">
        <f>IF(ISERROR(DATE($B$21,$A$30,Sheet1!D80)),"",DATE($B$21,$A$30,Sheet1!D80))</f>
        <v>43936</v>
      </c>
      <c r="E35" s="80">
        <f>IF(ISERROR(DATE($B$21,$A$30,Sheet1!E80)),"",DATE($B$21,$A$30,Sheet1!E80))</f>
        <v>43937</v>
      </c>
      <c r="F35" s="80">
        <f>IF(ISERROR(DATE($B$21,$A$30,Sheet1!F80)),"",DATE($B$21,$A$30,Sheet1!F80))</f>
        <v>43938</v>
      </c>
      <c r="G35" s="80">
        <f>IF(ISERROR(DATE($B$21,$A$30,Sheet1!G80)),"",DATE($B$21,$A$30,Sheet1!G80))</f>
        <v>43939</v>
      </c>
      <c r="H35" s="43"/>
      <c r="I35" s="80">
        <f>IF(ISERROR(DATE($B$21,$I$30,Sheet1!A88)),"",DATE($B$21,$I$30,Sheet1!A88))</f>
        <v>43961</v>
      </c>
      <c r="J35" s="80">
        <f>IF(ISERROR(DATE($B$21,$I$30,Sheet1!B88)),"",DATE($B$21,$I$30,Sheet1!B88))</f>
        <v>43962</v>
      </c>
      <c r="K35" s="80">
        <f>IF(ISERROR(DATE($B$21,$I$30,Sheet1!C88)),"",DATE($B$21,$I$30,Sheet1!C88))</f>
        <v>43963</v>
      </c>
      <c r="L35" s="80">
        <f>IF(ISERROR(DATE($B$21,$I$30,Sheet1!D88)),"",DATE($B$21,$I$30,Sheet1!D88))</f>
        <v>43964</v>
      </c>
      <c r="M35" s="80">
        <f>IF(ISERROR(DATE($B$21,$I$30,Sheet1!E88)),"",DATE($B$21,$I$30,Sheet1!E88))</f>
        <v>43965</v>
      </c>
      <c r="N35" s="80">
        <f>IF(ISERROR(DATE($B$21,$I$30,Sheet1!F88)),"",DATE($B$21,$I$30,Sheet1!F88))</f>
        <v>43966</v>
      </c>
      <c r="O35" s="80">
        <f>IF(ISERROR(DATE($B$21,$I$30,Sheet1!G88)),"",DATE($B$21,$I$30,Sheet1!G88))</f>
        <v>43967</v>
      </c>
      <c r="P35" s="43"/>
      <c r="Q35" s="80">
        <f>IF(ISERROR(DATE($B$21,$Q$30,Sheet1!A96)),"",DATE($B$21,$Q$30,Sheet1!A96))</f>
        <v>43996</v>
      </c>
      <c r="R35" s="80">
        <f>IF(ISERROR(DATE($B$21,$Q$30,Sheet1!B96)),"",DATE($B$21,$Q$30,Sheet1!B96))</f>
        <v>43997</v>
      </c>
      <c r="S35" s="80">
        <f>IF(ISERROR(DATE($B$21,$Q$30,Sheet1!C96)),"",DATE($B$21,$Q$30,Sheet1!C96))</f>
        <v>43998</v>
      </c>
      <c r="T35" s="80">
        <f>IF(ISERROR(DATE($B$21,$Q$30,Sheet1!D96)),"",DATE($B$21,$Q$30,Sheet1!D96))</f>
        <v>43999</v>
      </c>
      <c r="U35" s="80">
        <f>IF(ISERROR(DATE($B$21,$Q$30,Sheet1!E96)),"",DATE($B$21,$Q$30,Sheet1!E96))</f>
        <v>44000</v>
      </c>
      <c r="V35" s="80">
        <f>IF(ISERROR(DATE($B$21,$Q$30,Sheet1!F96)),"",DATE($B$21,$Q$30,Sheet1!F96))</f>
        <v>44001</v>
      </c>
      <c r="W35" s="80">
        <f>IF(ISERROR(DATE($B$21,$Q$30,Sheet1!G96)),"",DATE($B$21,$Q$30,Sheet1!G96))</f>
        <v>44002</v>
      </c>
      <c r="X35" s="47"/>
      <c r="Y35" s="47"/>
      <c r="Z35" s="47"/>
      <c r="AA35" s="78"/>
      <c r="AB35" s="79"/>
      <c r="AC35" s="47"/>
      <c r="AD35" s="47"/>
      <c r="AE35" s="47"/>
      <c r="AF35" s="47"/>
      <c r="AG35" s="47"/>
      <c r="AH35" s="47"/>
      <c r="AI35" s="47"/>
      <c r="AJ35" s="47"/>
      <c r="AK35" s="47"/>
      <c r="AL35" s="47"/>
      <c r="AM35" s="47"/>
      <c r="AN35" s="47"/>
      <c r="AO35" s="47"/>
      <c r="AP35" s="47"/>
      <c r="AQ35" s="47"/>
      <c r="AR35" s="47"/>
      <c r="AS35" s="47"/>
      <c r="AT35" s="56"/>
      <c r="AU35" s="56"/>
      <c r="AV35" s="56"/>
      <c r="AW35" s="56"/>
      <c r="AX35" s="56"/>
      <c r="AY35" s="56"/>
      <c r="AZ35" s="56"/>
      <c r="BA35" s="56"/>
      <c r="BB35" s="56"/>
      <c r="BC35" s="56"/>
      <c r="BD35" s="56"/>
      <c r="BE35" s="56"/>
      <c r="BF35" s="56"/>
      <c r="BG35" s="56"/>
      <c r="BH35" s="56"/>
      <c r="BI35" s="56"/>
      <c r="BJ35" s="56"/>
      <c r="BK35" s="56"/>
    </row>
    <row r="36" spans="1:63" ht="16.5" customHeight="1" x14ac:dyDescent="0.2">
      <c r="A36" s="80">
        <f>IF(ISERROR(DATE($B$21,$A$30,Sheet1!A81)),"",DATE($B$21,$A$30,Sheet1!A81))</f>
        <v>43940</v>
      </c>
      <c r="B36" s="80">
        <f>IF(ISERROR(DATE($B$21,$A$30,Sheet1!B81)),"",DATE($B$21,$A$30,Sheet1!B81))</f>
        <v>43941</v>
      </c>
      <c r="C36" s="80">
        <f>IF(ISERROR(DATE($B$21,$A$30,Sheet1!C81)),"",DATE($B$21,$A$30,Sheet1!C81))</f>
        <v>43942</v>
      </c>
      <c r="D36" s="80">
        <f>IF(ISERROR(DATE($B$21,$A$30,Sheet1!D81)),"",DATE($B$21,$A$30,Sheet1!D81))</f>
        <v>43943</v>
      </c>
      <c r="E36" s="80">
        <f>IF(ISERROR(DATE($B$21,$A$30,Sheet1!E81)),"",DATE($B$21,$A$30,Sheet1!E81))</f>
        <v>43944</v>
      </c>
      <c r="F36" s="80">
        <f>IF(ISERROR(DATE($B$21,$A$30,Sheet1!F81)),"",DATE($B$21,$A$30,Sheet1!F81))</f>
        <v>43945</v>
      </c>
      <c r="G36" s="80">
        <f>IF(ISERROR(DATE($B$21,$A$30,Sheet1!G81)),"",DATE($B$21,$A$30,Sheet1!G81))</f>
        <v>43946</v>
      </c>
      <c r="H36" s="43"/>
      <c r="I36" s="80">
        <f>IF(ISERROR(DATE($B$21,$I$30,Sheet1!A89)),"",DATE($B$21,$I$30,Sheet1!A89))</f>
        <v>43968</v>
      </c>
      <c r="J36" s="80">
        <f>IF(ISERROR(DATE($B$21,$I$30,Sheet1!B89)),"",DATE($B$21,$I$30,Sheet1!B89))</f>
        <v>43969</v>
      </c>
      <c r="K36" s="80">
        <f>IF(ISERROR(DATE($B$21,$I$30,Sheet1!C89)),"",DATE($B$21,$I$30,Sheet1!C89))</f>
        <v>43970</v>
      </c>
      <c r="L36" s="80">
        <f>IF(ISERROR(DATE($B$21,$I$30,Sheet1!D89)),"",DATE($B$21,$I$30,Sheet1!D89))</f>
        <v>43971</v>
      </c>
      <c r="M36" s="80">
        <f>IF(ISERROR(DATE($B$21,$I$30,Sheet1!E89)),"",DATE($B$21,$I$30,Sheet1!E89))</f>
        <v>43972</v>
      </c>
      <c r="N36" s="80">
        <f>IF(ISERROR(DATE($B$21,$I$30,Sheet1!F89)),"",DATE($B$21,$I$30,Sheet1!F89))</f>
        <v>43973</v>
      </c>
      <c r="O36" s="80">
        <f>IF(ISERROR(DATE($B$21,$I$30,Sheet1!G89)),"",DATE($B$21,$I$30,Sheet1!G89))</f>
        <v>43974</v>
      </c>
      <c r="P36" s="43"/>
      <c r="Q36" s="80">
        <f>IF(ISERROR(DATE($B$21,$Q$30,Sheet1!A97)),"",DATE($B$21,$Q$30,Sheet1!A97))</f>
        <v>44003</v>
      </c>
      <c r="R36" s="80">
        <f>IF(ISERROR(DATE($B$21,$Q$30,Sheet1!B97)),"",DATE($B$21,$Q$30,Sheet1!B97))</f>
        <v>44004</v>
      </c>
      <c r="S36" s="80">
        <f>IF(ISERROR(DATE($B$21,$Q$30,Sheet1!C97)),"",DATE($B$21,$Q$30,Sheet1!C97))</f>
        <v>44005</v>
      </c>
      <c r="T36" s="80">
        <f>IF(ISERROR(DATE($B$21,$Q$30,Sheet1!D97)),"",DATE($B$21,$Q$30,Sheet1!D97))</f>
        <v>44006</v>
      </c>
      <c r="U36" s="80">
        <f>IF(ISERROR(DATE($B$21,$Q$30,Sheet1!E97)),"",DATE($B$21,$Q$30,Sheet1!E97))</f>
        <v>44007</v>
      </c>
      <c r="V36" s="80">
        <f>IF(ISERROR(DATE($B$21,$Q$30,Sheet1!F97)),"",DATE($B$21,$Q$30,Sheet1!F97))</f>
        <v>44008</v>
      </c>
      <c r="W36" s="80">
        <f>IF(ISERROR(DATE($B$21,$Q$30,Sheet1!G97)),"",DATE($B$21,$Q$30,Sheet1!G97))</f>
        <v>44009</v>
      </c>
      <c r="X36" s="47"/>
      <c r="Y36" s="47"/>
      <c r="Z36" s="47"/>
      <c r="AA36" s="78"/>
      <c r="AB36" s="79"/>
      <c r="AC36" s="47"/>
      <c r="AD36" s="47"/>
      <c r="AE36" s="47"/>
      <c r="AF36" s="47"/>
      <c r="AG36" s="47"/>
      <c r="AH36" s="47"/>
      <c r="AI36" s="47"/>
      <c r="AJ36" s="47"/>
      <c r="AK36" s="47"/>
      <c r="AL36" s="47"/>
      <c r="AM36" s="47"/>
      <c r="AN36" s="47"/>
      <c r="AO36" s="47"/>
      <c r="AP36" s="47"/>
      <c r="AQ36" s="47"/>
      <c r="AR36" s="47"/>
      <c r="AS36" s="47"/>
      <c r="AT36" s="56"/>
      <c r="AU36" s="56"/>
      <c r="AV36" s="56"/>
      <c r="AW36" s="56"/>
      <c r="AX36" s="56"/>
      <c r="AY36" s="56"/>
      <c r="AZ36" s="56"/>
      <c r="BA36" s="56"/>
      <c r="BB36" s="56"/>
      <c r="BC36" s="56"/>
      <c r="BD36" s="56"/>
      <c r="BE36" s="56"/>
      <c r="BF36" s="56"/>
      <c r="BG36" s="56"/>
      <c r="BH36" s="56"/>
      <c r="BI36" s="56"/>
      <c r="BJ36" s="56"/>
      <c r="BK36" s="56"/>
    </row>
    <row r="37" spans="1:63" ht="16.5" customHeight="1" x14ac:dyDescent="0.2">
      <c r="A37" s="80">
        <f>IF(ISERROR(DATE($B$21,$A$30,Sheet1!A82)),"",DATE($B$21,$A$30,Sheet1!A82))</f>
        <v>43947</v>
      </c>
      <c r="B37" s="80">
        <f>IF(ISERROR(DATE($B$21,$A$30,Sheet1!B82)),"",DATE($B$21,$A$30,Sheet1!B82))</f>
        <v>43948</v>
      </c>
      <c r="C37" s="80">
        <f>IF(ISERROR(DATE($B$21,$A$30,Sheet1!C82)),"",DATE($B$21,$A$30,Sheet1!C82))</f>
        <v>43949</v>
      </c>
      <c r="D37" s="80">
        <f>IF(ISERROR(DATE($B$21,$A$30,Sheet1!D82)),"",DATE($B$21,$A$30,Sheet1!D82))</f>
        <v>43950</v>
      </c>
      <c r="E37" s="80">
        <f>IF(ISERROR(DATE($B$21,$A$30,Sheet1!E82)),"",DATE($B$21,$A$30,Sheet1!E82))</f>
        <v>43951</v>
      </c>
      <c r="F37" s="80" t="str">
        <f>IF(ISERROR(DATE($B$21,$A$30,Sheet1!F82)),"",DATE($B$21,$A$30,Sheet1!F82))</f>
        <v/>
      </c>
      <c r="G37" s="80" t="str">
        <f>IF(ISERROR(DATE($B$21,$A$30,Sheet1!G82)),"",DATE($B$21,$A$30,Sheet1!G82))</f>
        <v/>
      </c>
      <c r="H37" s="43"/>
      <c r="I37" s="80">
        <f>IF(ISERROR(DATE($B$21,$I$30,Sheet1!A90)),"",DATE($B$21,$I$30,Sheet1!A90))</f>
        <v>43975</v>
      </c>
      <c r="J37" s="80">
        <f>IF(ISERROR(DATE($B$21,$I$30,Sheet1!B90)),"",DATE($B$21,$I$30,Sheet1!B90))</f>
        <v>43976</v>
      </c>
      <c r="K37" s="80">
        <f>IF(ISERROR(DATE($B$21,$I$30,Sheet1!C90)),"",DATE($B$21,$I$30,Sheet1!C90))</f>
        <v>43977</v>
      </c>
      <c r="L37" s="80">
        <f>IF(ISERROR(DATE($B$21,$I$30,Sheet1!D90)),"",DATE($B$21,$I$30,Sheet1!D90))</f>
        <v>43978</v>
      </c>
      <c r="M37" s="80">
        <f>IF(ISERROR(DATE($B$21,$I$30,Sheet1!E90)),"",DATE($B$21,$I$30,Sheet1!E90))</f>
        <v>43979</v>
      </c>
      <c r="N37" s="80">
        <f>IF(ISERROR(DATE($B$21,$I$30,Sheet1!F90)),"",DATE($B$21,$I$30,Sheet1!F90))</f>
        <v>43980</v>
      </c>
      <c r="O37" s="80">
        <f>IF(ISERROR(DATE($B$21,$I$30,Sheet1!G90)),"",DATE($B$21,$I$30,Sheet1!G90))</f>
        <v>43981</v>
      </c>
      <c r="P37" s="43"/>
      <c r="Q37" s="80">
        <f>IF(ISERROR(DATE($B$21,$Q$30,Sheet1!A98)),"",DATE($B$21,$Q$30,Sheet1!A98))</f>
        <v>44010</v>
      </c>
      <c r="R37" s="80">
        <f>IF(ISERROR(DATE($B$21,$Q$30,Sheet1!B98)),"",DATE($B$21,$Q$30,Sheet1!B98))</f>
        <v>44011</v>
      </c>
      <c r="S37" s="80">
        <f>IF(ISERROR(DATE($B$21,$Q$30,Sheet1!C98)),"",DATE($B$21,$Q$30,Sheet1!C98))</f>
        <v>44012</v>
      </c>
      <c r="T37" s="80" t="str">
        <f>IF(ISERROR(DATE($B$21,$Q$30,Sheet1!D98)),"",DATE($B$21,$Q$30,Sheet1!D98))</f>
        <v/>
      </c>
      <c r="U37" s="80" t="str">
        <f>IF(ISERROR(DATE($B$21,$Q$30,Sheet1!E98)),"",DATE($B$21,$Q$30,Sheet1!E98))</f>
        <v/>
      </c>
      <c r="V37" s="80" t="str">
        <f>IF(ISERROR(DATE($B$21,$Q$30,Sheet1!F98)),"",DATE($B$21,$Q$30,Sheet1!F98))</f>
        <v/>
      </c>
      <c r="W37" s="80" t="str">
        <f>IF(ISERROR(DATE($B$21,$Q$30,Sheet1!G98)),"",DATE($B$21,$Q$30,Sheet1!G98))</f>
        <v/>
      </c>
      <c r="X37" s="47"/>
      <c r="Y37" s="47"/>
      <c r="Z37" s="47"/>
      <c r="AA37" s="78"/>
      <c r="AB37" s="79"/>
      <c r="AC37" s="47"/>
      <c r="AD37" s="47"/>
      <c r="AE37" s="47"/>
      <c r="AF37" s="47"/>
      <c r="AG37" s="47"/>
      <c r="AH37" s="47"/>
      <c r="AI37" s="47"/>
      <c r="AJ37" s="47"/>
      <c r="AK37" s="47"/>
      <c r="AL37" s="47"/>
      <c r="AM37" s="47"/>
      <c r="AN37" s="47"/>
      <c r="AO37" s="47"/>
      <c r="AP37" s="47"/>
      <c r="AQ37" s="47"/>
      <c r="AR37" s="47"/>
      <c r="AS37" s="47"/>
      <c r="AT37" s="56"/>
      <c r="AU37" s="56"/>
      <c r="AV37" s="56"/>
      <c r="AW37" s="56"/>
      <c r="AX37" s="56"/>
      <c r="AY37" s="56"/>
      <c r="AZ37" s="56"/>
      <c r="BA37" s="56"/>
      <c r="BB37" s="56"/>
      <c r="BC37" s="56"/>
      <c r="BD37" s="56"/>
      <c r="BE37" s="56"/>
      <c r="BF37" s="56"/>
      <c r="BG37" s="56"/>
      <c r="BH37" s="56"/>
      <c r="BI37" s="56"/>
      <c r="BJ37" s="56"/>
      <c r="BK37" s="56"/>
    </row>
    <row r="38" spans="1:63" ht="16.5" customHeight="1" x14ac:dyDescent="0.2">
      <c r="A38" s="80" t="str">
        <f>IF(ISERROR(DATE($B$21,$A$30,Sheet1!A83)),"",DATE($B$21,$A$30,Sheet1!A83))</f>
        <v/>
      </c>
      <c r="B38" s="80" t="str">
        <f>IF(ISERROR(DATE($B$21,$A$30,Sheet1!B83)),"",DATE($B$21,$A$30,Sheet1!B83))</f>
        <v/>
      </c>
      <c r="C38" s="80" t="str">
        <f>IF(ISERROR(DATE($B$21,$A$30,Sheet1!C83)),"",DATE($B$21,$A$30,Sheet1!C83))</f>
        <v/>
      </c>
      <c r="D38" s="80" t="str">
        <f>IF(ISERROR(DATE($B$21,$A$30,Sheet1!D83)),"",DATE($B$21,$A$30,Sheet1!D83))</f>
        <v/>
      </c>
      <c r="E38" s="80" t="str">
        <f>IF(ISERROR(DATE($B$21,$A$30,Sheet1!E83)),"",DATE($B$21,$A$30,Sheet1!E83))</f>
        <v/>
      </c>
      <c r="F38" s="80" t="str">
        <f>IF(ISERROR(DATE($B$21,$A$30,Sheet1!F83)),"",DATE($B$21,$A$30,Sheet1!F83))</f>
        <v/>
      </c>
      <c r="G38" s="80" t="str">
        <f>IF(ISERROR(DATE($B$21,$A$30,Sheet1!G83)),"",DATE($B$21,$A$30,Sheet1!G83))</f>
        <v/>
      </c>
      <c r="H38" s="43"/>
      <c r="I38" s="80">
        <f>IF(ISERROR(DATE($B$21,$I$30,Sheet1!A91)),"",DATE($B$21,$I$30,Sheet1!A91))</f>
        <v>43982</v>
      </c>
      <c r="J38" s="80" t="str">
        <f>IF(ISERROR(DATE($B$21,$I$30,Sheet1!B91)),"",DATE($B$21,$I$30,Sheet1!B91))</f>
        <v/>
      </c>
      <c r="K38" s="80" t="str">
        <f>IF(ISERROR(DATE($B$21,$I$30,Sheet1!C91)),"",DATE($B$21,$I$30,Sheet1!C91))</f>
        <v/>
      </c>
      <c r="L38" s="80" t="str">
        <f>IF(ISERROR(DATE($B$21,$I$30,Sheet1!D91)),"",DATE($B$21,$I$30,Sheet1!D91))</f>
        <v/>
      </c>
      <c r="M38" s="80" t="str">
        <f>IF(ISERROR(DATE($B$21,$I$30,Sheet1!E91)),"",DATE($B$21,$I$30,Sheet1!E91))</f>
        <v/>
      </c>
      <c r="N38" s="80" t="str">
        <f>IF(ISERROR(DATE($B$21,$I$30,Sheet1!F91)),"",DATE($B$21,$I$30,Sheet1!F91))</f>
        <v/>
      </c>
      <c r="O38" s="80" t="str">
        <f>IF(ISERROR(DATE($B$21,$I$30,Sheet1!G91)),"",DATE($B$21,$I$30,Sheet1!G91))</f>
        <v/>
      </c>
      <c r="P38" s="43"/>
      <c r="Q38" s="80" t="str">
        <f>IF(ISERROR(DATE($B$21,$Q$30,Sheet1!A99)),"",DATE($B$21,$Q$30,Sheet1!A99))</f>
        <v/>
      </c>
      <c r="R38" s="80" t="str">
        <f>IF(ISERROR(DATE($B$21,$Q$30,Sheet1!B99)),"",DATE($B$21,$Q$30,Sheet1!B99))</f>
        <v/>
      </c>
      <c r="S38" s="80" t="str">
        <f>IF(ISERROR(DATE($B$21,$Q$30,Sheet1!C99)),"",DATE($B$21,$Q$30,Sheet1!C99))</f>
        <v/>
      </c>
      <c r="T38" s="80" t="str">
        <f>IF(ISERROR(DATE($B$21,$Q$30,Sheet1!D99)),"",DATE($B$21,$Q$30,Sheet1!D99))</f>
        <v/>
      </c>
      <c r="U38" s="80" t="str">
        <f>IF(ISERROR(DATE($B$21,$Q$30,Sheet1!E99)),"",DATE($B$21,$Q$30,Sheet1!E99))</f>
        <v/>
      </c>
      <c r="V38" s="80" t="str">
        <f>IF(ISERROR(DATE($B$21,$Q$30,Sheet1!F99)),"",DATE($B$21,$Q$30,Sheet1!F99))</f>
        <v/>
      </c>
      <c r="W38" s="80" t="str">
        <f>IF(ISERROR(DATE($B$21,$Q$30,Sheet1!G99)),"",DATE($B$21,$Q$30,Sheet1!G99))</f>
        <v/>
      </c>
      <c r="X38" s="47"/>
      <c r="Y38" s="47"/>
      <c r="Z38" s="47"/>
      <c r="AA38" s="78"/>
      <c r="AB38" s="79"/>
      <c r="AC38" s="47"/>
      <c r="AD38" s="47"/>
      <c r="AF38" s="47"/>
      <c r="AG38" s="47"/>
      <c r="AH38" s="47"/>
      <c r="AI38" s="47"/>
      <c r="AJ38" s="47"/>
      <c r="AK38" s="47"/>
      <c r="AL38" s="47"/>
      <c r="AM38" s="63"/>
      <c r="AN38" s="47"/>
      <c r="AO38" s="47"/>
      <c r="AP38" s="47"/>
      <c r="AQ38" s="47"/>
      <c r="AR38" s="47"/>
      <c r="AS38" s="47"/>
      <c r="AT38" s="56"/>
      <c r="AU38" s="56"/>
      <c r="AV38" s="56"/>
      <c r="AW38" s="56"/>
      <c r="AX38" s="56"/>
      <c r="AY38" s="56"/>
      <c r="AZ38" s="56"/>
      <c r="BA38" s="56"/>
      <c r="BB38" s="56"/>
      <c r="BC38" s="56"/>
      <c r="BD38" s="56"/>
      <c r="BE38" s="56"/>
      <c r="BF38" s="56"/>
      <c r="BG38" s="56"/>
      <c r="BH38" s="56"/>
      <c r="BI38" s="56"/>
      <c r="BJ38" s="56"/>
      <c r="BK38" s="56"/>
    </row>
    <row r="39" spans="1:63" ht="9" customHeight="1" x14ac:dyDescent="0.2">
      <c r="A39" s="43"/>
      <c r="B39" s="43"/>
      <c r="C39" s="43"/>
      <c r="D39" s="43"/>
      <c r="E39" s="43"/>
      <c r="F39" s="43"/>
      <c r="G39" s="43"/>
      <c r="H39" s="43"/>
      <c r="I39" s="43"/>
      <c r="J39" s="43"/>
      <c r="K39" s="43"/>
      <c r="L39" s="43"/>
      <c r="M39" s="43"/>
      <c r="N39" s="43"/>
      <c r="O39" s="43"/>
      <c r="P39" s="43"/>
      <c r="Q39" s="43"/>
      <c r="R39" s="43"/>
      <c r="S39" s="43"/>
      <c r="T39" s="43"/>
      <c r="U39" s="43"/>
      <c r="V39" s="43"/>
      <c r="W39" s="43"/>
      <c r="X39" s="47"/>
      <c r="Y39" s="47"/>
      <c r="Z39" s="47"/>
      <c r="AA39" s="78"/>
      <c r="AB39" s="79"/>
      <c r="AC39" s="47"/>
      <c r="AD39" s="47"/>
      <c r="AF39" s="47"/>
      <c r="AG39" s="47"/>
      <c r="AH39" s="47"/>
      <c r="AI39" s="47"/>
      <c r="AJ39" s="47"/>
      <c r="AK39" s="47"/>
      <c r="AL39" s="47"/>
      <c r="AM39" s="64"/>
      <c r="AN39" s="47"/>
      <c r="AO39" s="47"/>
      <c r="AP39" s="47"/>
      <c r="AQ39" s="47"/>
      <c r="AR39" s="47"/>
      <c r="AS39" s="47"/>
      <c r="AT39" s="56"/>
      <c r="AU39" s="56"/>
      <c r="AV39" s="56"/>
      <c r="AW39" s="56"/>
      <c r="AX39" s="56"/>
      <c r="AY39" s="56"/>
      <c r="AZ39" s="56"/>
      <c r="BA39" s="56"/>
      <c r="BB39" s="56"/>
      <c r="BC39" s="56"/>
      <c r="BD39" s="56"/>
      <c r="BE39" s="56"/>
      <c r="BF39" s="56"/>
      <c r="BG39" s="56"/>
      <c r="BH39" s="56"/>
      <c r="BI39" s="56"/>
      <c r="BJ39" s="56"/>
      <c r="BK39" s="56"/>
    </row>
    <row r="40" spans="1:63" ht="13.5" customHeight="1" x14ac:dyDescent="0.2">
      <c r="A40" s="66"/>
      <c r="C40" s="104" t="s">
        <v>67</v>
      </c>
      <c r="G40" s="94"/>
      <c r="H40" s="102" t="s">
        <v>66</v>
      </c>
      <c r="I40" s="101" t="s">
        <v>7</v>
      </c>
      <c r="J40" s="43"/>
      <c r="K40" s="43"/>
      <c r="L40" s="43"/>
      <c r="M40" s="43"/>
      <c r="N40" s="43"/>
      <c r="O40" s="47"/>
      <c r="P40" s="47"/>
      <c r="Q40" s="47"/>
      <c r="R40" s="46"/>
      <c r="T40" s="47"/>
      <c r="U40" s="47"/>
      <c r="V40" s="47"/>
      <c r="W40" s="47"/>
      <c r="Y40" s="78"/>
      <c r="Z40" s="79"/>
      <c r="AA40" s="47"/>
      <c r="AB40" s="47"/>
      <c r="AC40" s="47"/>
      <c r="AD40" s="47"/>
      <c r="AE40" s="47"/>
      <c r="AF40" s="47"/>
      <c r="AG40" s="47"/>
      <c r="AH40" s="47"/>
      <c r="AI40" s="47"/>
      <c r="AJ40" s="47"/>
      <c r="AK40" s="56"/>
      <c r="AL40" s="56"/>
      <c r="AM40" s="56"/>
      <c r="AN40" s="56"/>
      <c r="AO40" s="56"/>
      <c r="AP40" s="56"/>
      <c r="AQ40" s="56"/>
      <c r="AR40" s="56"/>
      <c r="AS40" s="56"/>
      <c r="AT40" s="56"/>
      <c r="AU40" s="56"/>
      <c r="AV40" s="56"/>
      <c r="AW40" s="56"/>
      <c r="AX40" s="56"/>
      <c r="AY40" s="56"/>
      <c r="AZ40" s="56"/>
      <c r="BA40" s="56"/>
      <c r="BB40" s="56"/>
    </row>
    <row r="41" spans="1:63" ht="8.25" customHeight="1" x14ac:dyDescent="0.2">
      <c r="A41" s="66"/>
      <c r="H41" s="103"/>
      <c r="I41" s="101"/>
      <c r="J41" s="43"/>
      <c r="K41" s="43"/>
      <c r="L41" s="43"/>
      <c r="M41" s="43"/>
      <c r="N41" s="43"/>
      <c r="O41" s="47"/>
      <c r="P41" s="47"/>
      <c r="Q41" s="47"/>
      <c r="R41" s="46"/>
      <c r="T41" s="47"/>
      <c r="U41" s="47"/>
      <c r="V41" s="47"/>
      <c r="W41" s="47"/>
      <c r="Y41" s="78"/>
      <c r="Z41" s="79"/>
      <c r="AA41" s="47"/>
      <c r="AB41" s="47"/>
      <c r="AC41" s="47"/>
      <c r="AD41" s="47"/>
      <c r="AE41" s="47"/>
      <c r="AF41" s="47"/>
      <c r="AG41" s="47"/>
      <c r="AH41" s="47"/>
      <c r="AI41" s="47"/>
      <c r="AJ41" s="47"/>
      <c r="AK41" s="56"/>
      <c r="AL41" s="56"/>
      <c r="AM41" s="56"/>
      <c r="AN41" s="56"/>
      <c r="AO41" s="56"/>
      <c r="AP41" s="56"/>
      <c r="AQ41" s="56"/>
      <c r="AR41" s="56"/>
      <c r="AS41" s="56"/>
      <c r="AT41" s="56"/>
      <c r="AU41" s="56"/>
      <c r="AV41" s="56"/>
      <c r="AW41" s="56"/>
      <c r="AX41" s="56"/>
      <c r="AY41" s="56"/>
      <c r="AZ41" s="56"/>
      <c r="BA41" s="56"/>
      <c r="BB41" s="56"/>
    </row>
    <row r="42" spans="1:63" ht="13.5" customHeight="1" x14ac:dyDescent="0.2">
      <c r="A42" s="43"/>
      <c r="G42" s="95"/>
      <c r="H42" s="102" t="s">
        <v>66</v>
      </c>
      <c r="I42" s="101" t="s">
        <v>62</v>
      </c>
      <c r="J42" s="43"/>
      <c r="K42" s="43"/>
      <c r="L42" s="43"/>
      <c r="M42" s="43"/>
      <c r="N42" s="43"/>
      <c r="O42" s="47"/>
      <c r="P42" s="47"/>
      <c r="Q42" s="47"/>
      <c r="R42" s="47"/>
      <c r="T42" s="47"/>
      <c r="U42" s="47"/>
      <c r="V42" s="47"/>
      <c r="W42" s="47"/>
      <c r="Y42" s="78"/>
      <c r="Z42" s="79"/>
      <c r="AA42" s="47"/>
      <c r="AB42" s="47"/>
      <c r="AC42" s="47"/>
      <c r="AD42" s="47"/>
      <c r="AE42" s="47"/>
      <c r="AF42" s="47"/>
      <c r="AG42" s="47"/>
      <c r="AH42" s="47"/>
      <c r="AI42" s="47"/>
      <c r="AJ42" s="47"/>
      <c r="AK42" s="56"/>
      <c r="AL42" s="56"/>
      <c r="AM42" s="56"/>
      <c r="AN42" s="56"/>
      <c r="AO42" s="56"/>
      <c r="AP42" s="56"/>
      <c r="AQ42" s="56"/>
      <c r="AR42" s="56"/>
      <c r="AS42" s="56"/>
      <c r="AT42" s="56"/>
      <c r="AU42" s="56"/>
      <c r="AV42" s="56"/>
      <c r="AW42" s="56"/>
      <c r="AX42" s="56"/>
      <c r="AY42" s="56"/>
      <c r="AZ42" s="56"/>
      <c r="BA42" s="56"/>
      <c r="BB42" s="56"/>
    </row>
    <row r="43" spans="1:63" ht="8.25" customHeight="1" x14ac:dyDescent="0.2">
      <c r="A43" s="43"/>
      <c r="H43" s="103"/>
      <c r="I43" s="101"/>
      <c r="J43" s="43"/>
      <c r="K43" s="43"/>
      <c r="L43" s="43"/>
      <c r="M43" s="43"/>
      <c r="N43" s="43"/>
      <c r="O43" s="47"/>
      <c r="P43" s="47"/>
      <c r="Q43" s="47"/>
      <c r="R43" s="47"/>
      <c r="T43" s="47"/>
      <c r="U43" s="47"/>
      <c r="V43" s="47"/>
      <c r="W43" s="47"/>
      <c r="Y43" s="78"/>
      <c r="Z43" s="79"/>
      <c r="AA43" s="47"/>
      <c r="AB43" s="47"/>
      <c r="AC43" s="47"/>
      <c r="AD43" s="47"/>
      <c r="AE43" s="47"/>
      <c r="AF43" s="47"/>
      <c r="AG43" s="47"/>
      <c r="AH43" s="47"/>
      <c r="AI43" s="47"/>
      <c r="AJ43" s="47"/>
      <c r="AK43" s="56"/>
      <c r="AL43" s="56"/>
      <c r="AM43" s="56"/>
      <c r="AN43" s="56"/>
      <c r="AO43" s="56"/>
      <c r="AP43" s="56"/>
      <c r="AQ43" s="56"/>
      <c r="AR43" s="56"/>
      <c r="AS43" s="56"/>
      <c r="AT43" s="56"/>
      <c r="AU43" s="56"/>
      <c r="AV43" s="56"/>
      <c r="AW43" s="56"/>
      <c r="AX43" s="56"/>
      <c r="AY43" s="56"/>
      <c r="AZ43" s="56"/>
      <c r="BA43" s="56"/>
      <c r="BB43" s="56"/>
    </row>
    <row r="44" spans="1:63" ht="13.5" customHeight="1" x14ac:dyDescent="0.2">
      <c r="A44" s="43"/>
      <c r="G44" s="97"/>
      <c r="H44" s="102" t="s">
        <v>66</v>
      </c>
      <c r="I44" s="68" t="s">
        <v>27</v>
      </c>
      <c r="J44" s="65"/>
      <c r="K44" s="65"/>
      <c r="L44" s="65"/>
      <c r="M44" s="65"/>
      <c r="N44" s="65"/>
      <c r="O44" s="65"/>
      <c r="P44" s="65"/>
      <c r="Q44" s="65"/>
      <c r="R44" s="47"/>
      <c r="T44" s="47"/>
      <c r="U44" s="47"/>
      <c r="V44" s="47"/>
      <c r="W44" s="47"/>
      <c r="Y44" s="78"/>
      <c r="Z44" s="79"/>
      <c r="AA44" s="47"/>
      <c r="AB44" s="47"/>
      <c r="AC44" s="47"/>
      <c r="AD44" s="67"/>
      <c r="AE44" s="47"/>
      <c r="AF44" s="47"/>
      <c r="AG44" s="47"/>
      <c r="AH44" s="47"/>
      <c r="AI44" s="47"/>
      <c r="AJ44" s="47"/>
      <c r="AK44" s="56"/>
      <c r="AL44" s="56"/>
      <c r="AM44" s="56"/>
      <c r="AN44" s="56"/>
      <c r="AO44" s="56"/>
      <c r="AP44" s="56"/>
      <c r="AQ44" s="56"/>
      <c r="AR44" s="56"/>
      <c r="AS44" s="56"/>
      <c r="AT44" s="56"/>
      <c r="AU44" s="56"/>
      <c r="AV44" s="56"/>
      <c r="AW44" s="56"/>
      <c r="AX44" s="56"/>
      <c r="AY44" s="56"/>
      <c r="AZ44" s="56"/>
      <c r="BA44" s="56"/>
      <c r="BB44" s="56"/>
    </row>
    <row r="45" spans="1:63" ht="8.25" customHeight="1" x14ac:dyDescent="0.2">
      <c r="A45" s="43"/>
      <c r="H45" s="103"/>
      <c r="I45" s="68"/>
      <c r="J45" s="65"/>
      <c r="K45" s="65"/>
      <c r="L45" s="65"/>
      <c r="M45" s="65"/>
      <c r="N45" s="65"/>
      <c r="O45" s="65"/>
      <c r="P45" s="65"/>
      <c r="Q45" s="65"/>
      <c r="R45" s="47"/>
      <c r="T45" s="47"/>
      <c r="U45" s="47"/>
      <c r="V45" s="47"/>
      <c r="W45" s="47"/>
      <c r="Y45" s="78"/>
      <c r="Z45" s="79"/>
      <c r="AA45" s="47"/>
      <c r="AB45" s="47"/>
      <c r="AC45" s="47"/>
      <c r="AD45" s="67"/>
      <c r="AE45" s="47"/>
      <c r="AF45" s="47"/>
      <c r="AG45" s="47"/>
      <c r="AH45" s="47"/>
      <c r="AI45" s="47"/>
      <c r="AJ45" s="47"/>
      <c r="AK45" s="56"/>
      <c r="AL45" s="56"/>
      <c r="AM45" s="56"/>
      <c r="AN45" s="56"/>
      <c r="AO45" s="56"/>
      <c r="AP45" s="56"/>
      <c r="AQ45" s="56"/>
      <c r="AR45" s="56"/>
      <c r="AS45" s="56"/>
      <c r="AT45" s="56"/>
      <c r="AU45" s="56"/>
      <c r="AV45" s="56"/>
      <c r="AW45" s="56"/>
      <c r="AX45" s="56"/>
      <c r="AY45" s="56"/>
      <c r="AZ45" s="56"/>
      <c r="BA45" s="56"/>
      <c r="BB45" s="56"/>
    </row>
    <row r="46" spans="1:63" ht="13.5" customHeight="1" x14ac:dyDescent="0.2">
      <c r="A46" s="43"/>
      <c r="G46" s="96"/>
      <c r="H46" s="102" t="s">
        <v>66</v>
      </c>
      <c r="I46" s="68" t="s">
        <v>63</v>
      </c>
      <c r="J46" s="65"/>
      <c r="K46" s="65"/>
      <c r="L46" s="65"/>
      <c r="M46" s="65"/>
      <c r="N46" s="65"/>
      <c r="O46" s="65"/>
      <c r="P46" s="65"/>
      <c r="Q46" s="65"/>
      <c r="R46" s="56"/>
      <c r="T46" s="56"/>
      <c r="U46" s="56"/>
      <c r="V46" s="56"/>
      <c r="W46" s="56"/>
      <c r="X46" s="56"/>
      <c r="Y46" s="79"/>
      <c r="Z46" s="79"/>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row>
    <row r="47" spans="1:63" ht="8.25" customHeight="1" x14ac:dyDescent="0.2">
      <c r="A47" s="43"/>
      <c r="H47" s="103"/>
      <c r="I47" s="68"/>
      <c r="J47" s="65"/>
      <c r="K47" s="65"/>
      <c r="L47" s="65"/>
      <c r="M47" s="65"/>
      <c r="N47" s="65"/>
      <c r="O47" s="65"/>
      <c r="P47" s="65"/>
      <c r="Q47" s="65"/>
      <c r="R47" s="56"/>
      <c r="T47" s="56"/>
      <c r="U47" s="56"/>
      <c r="V47" s="56"/>
      <c r="W47" s="56"/>
      <c r="X47" s="56"/>
      <c r="Y47" s="79"/>
      <c r="Z47" s="79"/>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row>
    <row r="48" spans="1:63" ht="13.5" customHeight="1" x14ac:dyDescent="0.2">
      <c r="A48" s="47"/>
      <c r="G48" s="98"/>
      <c r="H48" s="102" t="s">
        <v>66</v>
      </c>
      <c r="I48" s="68" t="s">
        <v>29</v>
      </c>
      <c r="J48" s="59"/>
      <c r="K48" s="59"/>
      <c r="L48" s="59"/>
      <c r="M48" s="59"/>
      <c r="N48" s="59"/>
      <c r="O48" s="59"/>
      <c r="P48" s="59"/>
      <c r="Q48" s="59"/>
      <c r="R48" s="56"/>
      <c r="T48" s="56"/>
      <c r="U48" s="56"/>
      <c r="V48" s="56"/>
      <c r="W48" s="56"/>
      <c r="X48" s="56"/>
      <c r="Y48" s="79"/>
      <c r="Z48" s="79"/>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row>
    <row r="49" spans="1:63" ht="8.25" customHeight="1" x14ac:dyDescent="0.2">
      <c r="A49" s="47"/>
      <c r="H49" s="103"/>
      <c r="I49" s="68"/>
      <c r="J49" s="59"/>
      <c r="K49" s="59"/>
      <c r="L49" s="59"/>
      <c r="M49" s="59"/>
      <c r="N49" s="59"/>
      <c r="O49" s="59"/>
      <c r="P49" s="59"/>
      <c r="Q49" s="59"/>
      <c r="R49" s="56"/>
      <c r="T49" s="56"/>
      <c r="U49" s="56"/>
      <c r="V49" s="56"/>
      <c r="W49" s="56"/>
      <c r="X49" s="56"/>
      <c r="Y49" s="79"/>
      <c r="Z49" s="79"/>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row>
    <row r="50" spans="1:63" ht="13.5" customHeight="1" x14ac:dyDescent="0.2">
      <c r="A50" s="56"/>
      <c r="G50" s="99"/>
      <c r="H50" s="102" t="s">
        <v>66</v>
      </c>
      <c r="I50" s="68" t="s">
        <v>64</v>
      </c>
      <c r="J50" s="56"/>
      <c r="K50" s="56"/>
      <c r="L50" s="56"/>
      <c r="M50" s="56"/>
      <c r="N50" s="56"/>
      <c r="O50" s="56"/>
      <c r="P50" s="56"/>
      <c r="Q50" s="56"/>
      <c r="R50" s="56"/>
      <c r="T50" s="56"/>
      <c r="U50" s="56"/>
      <c r="V50" s="56"/>
      <c r="W50" s="56"/>
      <c r="X50" s="56"/>
      <c r="Y50" s="79"/>
      <c r="Z50" s="79"/>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row>
    <row r="51" spans="1:63" ht="8.25" customHeight="1" x14ac:dyDescent="0.2">
      <c r="A51" s="56"/>
      <c r="H51" s="103"/>
      <c r="I51" s="68"/>
      <c r="J51" s="56"/>
      <c r="K51" s="56"/>
      <c r="L51" s="56"/>
      <c r="M51" s="56"/>
      <c r="N51" s="56"/>
      <c r="O51" s="56"/>
      <c r="P51" s="56"/>
      <c r="Q51" s="56"/>
      <c r="R51" s="56"/>
      <c r="T51" s="56"/>
      <c r="U51" s="56"/>
      <c r="V51" s="56"/>
      <c r="W51" s="56"/>
      <c r="X51" s="56"/>
      <c r="Y51" s="79"/>
      <c r="Z51" s="79"/>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row>
    <row r="52" spans="1:63" ht="13.5" customHeight="1" x14ac:dyDescent="0.2">
      <c r="A52" s="56"/>
      <c r="G52" s="100"/>
      <c r="H52" s="102" t="s">
        <v>66</v>
      </c>
      <c r="I52" s="68" t="s">
        <v>65</v>
      </c>
      <c r="J52" s="56"/>
      <c r="K52" s="56"/>
      <c r="L52" s="56"/>
      <c r="M52" s="56"/>
      <c r="N52" s="56"/>
      <c r="O52" s="56"/>
      <c r="P52" s="56"/>
      <c r="Q52" s="56"/>
      <c r="R52" s="56"/>
      <c r="T52" s="56"/>
      <c r="U52" s="56"/>
      <c r="V52" s="56"/>
      <c r="W52" s="56"/>
      <c r="X52" s="56"/>
      <c r="Y52" s="79"/>
      <c r="Z52" s="79"/>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row>
    <row r="53" spans="1:63" ht="8.25" customHeight="1" x14ac:dyDescent="0.2">
      <c r="A53" s="56"/>
      <c r="H53" s="103"/>
      <c r="I53" s="68"/>
      <c r="J53" s="56"/>
      <c r="K53" s="56"/>
      <c r="L53" s="56"/>
      <c r="M53" s="56"/>
      <c r="N53" s="56"/>
      <c r="O53" s="56"/>
      <c r="P53" s="56"/>
      <c r="Q53" s="56"/>
      <c r="R53" s="56"/>
      <c r="T53" s="56"/>
      <c r="U53" s="56"/>
      <c r="V53" s="56"/>
      <c r="W53" s="56"/>
      <c r="X53" s="56"/>
      <c r="Y53" s="79"/>
      <c r="Z53" s="79"/>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row>
    <row r="54" spans="1:63" ht="13.5" customHeight="1" x14ac:dyDescent="0.2">
      <c r="A54" s="56"/>
      <c r="G54" s="93"/>
      <c r="H54" s="102" t="s">
        <v>66</v>
      </c>
      <c r="I54" s="68" t="s">
        <v>6</v>
      </c>
      <c r="J54" s="56"/>
      <c r="K54" s="56"/>
      <c r="L54" s="56"/>
      <c r="M54" s="56"/>
      <c r="N54" s="56"/>
      <c r="O54" s="56"/>
      <c r="P54" s="56"/>
      <c r="Q54" s="56"/>
      <c r="R54" s="56"/>
      <c r="S54" s="56"/>
      <c r="T54" s="56"/>
      <c r="U54" s="56"/>
      <c r="V54" s="56"/>
      <c r="W54" s="56"/>
      <c r="X54" s="56"/>
      <c r="Y54" s="79"/>
      <c r="Z54" s="79"/>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row>
    <row r="55" spans="1:63" ht="8.25" customHeight="1" x14ac:dyDescent="0.2">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79"/>
      <c r="AB55" s="79"/>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row>
    <row r="56" spans="1:63" ht="13.5" customHeight="1" x14ac:dyDescent="0.2">
      <c r="A56" s="56"/>
      <c r="B56" s="56"/>
      <c r="C56" s="56"/>
      <c r="D56" s="56"/>
      <c r="E56" s="56"/>
      <c r="F56" s="56"/>
      <c r="G56" s="105"/>
      <c r="H56" s="56"/>
      <c r="I56" s="68" t="s">
        <v>70</v>
      </c>
      <c r="J56" s="56"/>
      <c r="K56" s="56"/>
      <c r="L56" s="56"/>
      <c r="M56" s="56"/>
      <c r="N56" s="56"/>
      <c r="O56" s="56"/>
      <c r="P56" s="56"/>
      <c r="Q56" s="56"/>
      <c r="R56" s="56"/>
      <c r="S56" s="56"/>
      <c r="T56" s="56"/>
      <c r="U56" s="56"/>
      <c r="V56" s="56"/>
      <c r="W56" s="56"/>
      <c r="X56" s="56"/>
      <c r="Y56" s="56"/>
      <c r="Z56" s="56"/>
      <c r="AA56" s="79"/>
      <c r="AB56" s="79"/>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row>
    <row r="57" spans="1:63" ht="18" customHeight="1" x14ac:dyDescent="0.2">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79"/>
      <c r="AB57" s="79"/>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row>
    <row r="58" spans="1:63" ht="18" customHeight="1" x14ac:dyDescent="0.2">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79"/>
      <c r="AB58" s="79"/>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row>
    <row r="59" spans="1:63" ht="18" customHeight="1" x14ac:dyDescent="0.2">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79"/>
      <c r="AB59" s="79"/>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row>
    <row r="60" spans="1:63" ht="18" customHeight="1" x14ac:dyDescent="0.2">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79"/>
      <c r="AB60" s="79"/>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row>
    <row r="61" spans="1:63" ht="18" customHeight="1" x14ac:dyDescent="0.2">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79"/>
      <c r="AB61" s="79"/>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row>
    <row r="62" spans="1:63" ht="18" customHeight="1" x14ac:dyDescent="0.2">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79"/>
      <c r="AB62" s="79"/>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row>
    <row r="63" spans="1:63" ht="18" customHeight="1" x14ac:dyDescent="0.2">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79"/>
      <c r="AB63" s="79"/>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c r="BJ63" s="56"/>
      <c r="BK63" s="56"/>
    </row>
    <row r="64" spans="1:63" ht="18" customHeight="1" x14ac:dyDescent="0.2">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79"/>
      <c r="AB64" s="79"/>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row>
    <row r="65" spans="1:63" ht="18" customHeight="1" x14ac:dyDescent="0.2">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79"/>
      <c r="AB65" s="79"/>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row>
    <row r="66" spans="1:63" ht="18" customHeight="1" x14ac:dyDescent="0.2">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79"/>
      <c r="AB66" s="79"/>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row>
    <row r="67" spans="1:63" ht="18" customHeight="1" x14ac:dyDescent="0.2">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79"/>
      <c r="AB67" s="79"/>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row>
    <row r="68" spans="1:63" ht="18" customHeight="1" x14ac:dyDescent="0.2">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79"/>
      <c r="AB68" s="79"/>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row>
    <row r="69" spans="1:63" ht="18" customHeight="1" x14ac:dyDescent="0.2">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79"/>
      <c r="AB69" s="79"/>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row>
    <row r="70" spans="1:63" ht="18" customHeight="1" x14ac:dyDescent="0.2">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79"/>
      <c r="AB70" s="79"/>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row>
    <row r="71" spans="1:63" ht="18" customHeight="1" x14ac:dyDescent="0.2">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79"/>
      <c r="AB71" s="79"/>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c r="BI71" s="56"/>
      <c r="BJ71" s="56"/>
      <c r="BK71" s="56"/>
    </row>
    <row r="72" spans="1:63" ht="18" customHeight="1" x14ac:dyDescent="0.2">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79"/>
      <c r="AB72" s="79"/>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row>
    <row r="73" spans="1:63" ht="18" customHeight="1" x14ac:dyDescent="0.2">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79"/>
      <c r="AB73" s="79"/>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row>
    <row r="74" spans="1:63" ht="18" customHeight="1" x14ac:dyDescent="0.2">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79"/>
      <c r="AB74" s="79"/>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row>
    <row r="75" spans="1:63" ht="18" customHeight="1" x14ac:dyDescent="0.2">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79"/>
      <c r="AB75" s="79"/>
      <c r="AC75" s="56"/>
      <c r="AD75" s="56"/>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c r="BI75" s="56"/>
      <c r="BJ75" s="56"/>
      <c r="BK75" s="56"/>
    </row>
    <row r="76" spans="1:63" ht="18" customHeight="1" x14ac:dyDescent="0.2">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79"/>
      <c r="AB76" s="79"/>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row>
    <row r="77" spans="1:63" ht="18" customHeight="1" x14ac:dyDescent="0.2">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79"/>
      <c r="AB77" s="79"/>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row>
    <row r="78" spans="1:63" ht="18" customHeight="1" x14ac:dyDescent="0.2">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79"/>
      <c r="AB78" s="79"/>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row>
    <row r="79" spans="1:63" ht="18" customHeight="1" x14ac:dyDescent="0.2">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79"/>
      <c r="AB79" s="79"/>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row>
    <row r="80" spans="1:63" ht="18" customHeight="1" x14ac:dyDescent="0.2">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79"/>
      <c r="AB80" s="79"/>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row>
    <row r="81" spans="1:63" ht="18" customHeight="1" x14ac:dyDescent="0.2">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79"/>
      <c r="AB81" s="79"/>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row>
    <row r="82" spans="1:63" ht="18" customHeight="1" x14ac:dyDescent="0.2">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79"/>
      <c r="AB82" s="79"/>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c r="BJ82" s="56"/>
      <c r="BK82" s="56"/>
    </row>
    <row r="83" spans="1:63" ht="18" customHeight="1" x14ac:dyDescent="0.2">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79"/>
      <c r="AB83" s="79"/>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row>
    <row r="84" spans="1:63" ht="18" customHeight="1" x14ac:dyDescent="0.2">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79"/>
      <c r="AB84" s="79"/>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c r="BJ84" s="56"/>
      <c r="BK84" s="56"/>
    </row>
    <row r="85" spans="1:63" ht="18" customHeight="1" x14ac:dyDescent="0.2">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79"/>
      <c r="AB85" s="79"/>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c r="BJ85" s="56"/>
      <c r="BK85" s="56"/>
    </row>
    <row r="86" spans="1:63" ht="18" customHeight="1" x14ac:dyDescent="0.2">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79"/>
      <c r="AB86" s="79"/>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c r="BJ86" s="56"/>
      <c r="BK86" s="56"/>
    </row>
    <row r="87" spans="1:63" ht="18" customHeight="1" x14ac:dyDescent="0.2">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79"/>
      <c r="AB87" s="79"/>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c r="BJ87" s="56"/>
      <c r="BK87" s="56"/>
    </row>
    <row r="88" spans="1:63" ht="18" customHeight="1" x14ac:dyDescent="0.2">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79"/>
      <c r="AB88" s="79"/>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c r="BJ88" s="56"/>
      <c r="BK88" s="56"/>
    </row>
    <row r="89" spans="1:63" ht="18" customHeight="1" x14ac:dyDescent="0.2">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79"/>
      <c r="AB89" s="79"/>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row>
    <row r="90" spans="1:63" ht="18" customHeight="1" x14ac:dyDescent="0.2">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79"/>
      <c r="AB90" s="79"/>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c r="BJ90" s="56"/>
      <c r="BK90" s="56"/>
    </row>
    <row r="91" spans="1:63" ht="18" customHeight="1" x14ac:dyDescent="0.2">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79"/>
      <c r="AB91" s="79"/>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row>
    <row r="92" spans="1:63" ht="18" customHeight="1" x14ac:dyDescent="0.2">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79"/>
      <c r="AB92" s="79"/>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row>
    <row r="93" spans="1:63" ht="18" customHeight="1" x14ac:dyDescent="0.2">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79"/>
      <c r="AB93" s="79"/>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6"/>
      <c r="BK93" s="56"/>
    </row>
    <row r="94" spans="1:63" ht="18" customHeight="1" x14ac:dyDescent="0.2">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79"/>
      <c r="AB94" s="79"/>
      <c r="AC94" s="56"/>
      <c r="AD94" s="56"/>
      <c r="AE94" s="56"/>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c r="BI94" s="56"/>
      <c r="BJ94" s="56"/>
      <c r="BK94" s="56"/>
    </row>
    <row r="95" spans="1:63" ht="18" customHeight="1" x14ac:dyDescent="0.2">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79"/>
      <c r="AB95" s="79"/>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c r="BJ95" s="56"/>
      <c r="BK95" s="56"/>
    </row>
    <row r="96" spans="1:63" ht="18" customHeight="1" x14ac:dyDescent="0.2">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79"/>
      <c r="AB96" s="79"/>
      <c r="AC96" s="56"/>
      <c r="AD96" s="56"/>
      <c r="AE96" s="56"/>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56"/>
      <c r="BE96" s="56"/>
      <c r="BF96" s="56"/>
      <c r="BG96" s="56"/>
      <c r="BH96" s="56"/>
      <c r="BI96" s="56"/>
      <c r="BJ96" s="56"/>
      <c r="BK96" s="56"/>
    </row>
    <row r="97" spans="1:63" ht="18" customHeight="1" x14ac:dyDescent="0.2">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79"/>
      <c r="AB97" s="79"/>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6"/>
      <c r="BJ97" s="56"/>
      <c r="BK97" s="56"/>
    </row>
    <row r="98" spans="1:63" ht="18" customHeight="1" x14ac:dyDescent="0.2">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79"/>
      <c r="AB98" s="79"/>
      <c r="AC98" s="56"/>
      <c r="AD98" s="56"/>
      <c r="AE98" s="56"/>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c r="BI98" s="56"/>
      <c r="BJ98" s="56"/>
      <c r="BK98" s="56"/>
    </row>
    <row r="99" spans="1:63" ht="18" customHeight="1" x14ac:dyDescent="0.2">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79"/>
      <c r="AB99" s="79"/>
      <c r="AC99" s="56"/>
      <c r="AD99" s="56"/>
      <c r="AE99" s="56"/>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c r="BG99" s="56"/>
      <c r="BH99" s="56"/>
      <c r="BI99" s="56"/>
      <c r="BJ99" s="56"/>
      <c r="BK99" s="56"/>
    </row>
    <row r="100" spans="1:63" ht="18" customHeight="1" x14ac:dyDescent="0.2">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79"/>
      <c r="AB100" s="79"/>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c r="BJ100" s="56"/>
      <c r="BK100" s="56"/>
    </row>
    <row r="101" spans="1:63" ht="18" customHeight="1" x14ac:dyDescent="0.2">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79"/>
      <c r="AB101" s="79"/>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c r="BJ101" s="56"/>
      <c r="BK101" s="56"/>
    </row>
    <row r="102" spans="1:63" ht="18" customHeight="1" x14ac:dyDescent="0.2">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79"/>
      <c r="AB102" s="79"/>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c r="BI102" s="56"/>
      <c r="BJ102" s="56"/>
      <c r="BK102" s="56"/>
    </row>
    <row r="103" spans="1:63" ht="18" customHeight="1" x14ac:dyDescent="0.2">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79"/>
      <c r="AB103" s="79"/>
      <c r="AC103" s="56"/>
      <c r="AD103" s="56"/>
      <c r="AE103" s="56"/>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56"/>
      <c r="BD103" s="56"/>
      <c r="BE103" s="56"/>
      <c r="BF103" s="56"/>
      <c r="BG103" s="56"/>
      <c r="BH103" s="56"/>
      <c r="BI103" s="56"/>
      <c r="BJ103" s="56"/>
      <c r="BK103" s="56"/>
    </row>
    <row r="104" spans="1:63" ht="18" customHeight="1" x14ac:dyDescent="0.2">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79"/>
      <c r="AB104" s="79"/>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c r="BJ104" s="56"/>
      <c r="BK104" s="56"/>
    </row>
    <row r="105" spans="1:63" ht="18" customHeight="1" x14ac:dyDescent="0.2">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79"/>
      <c r="AB105" s="79"/>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c r="BI105" s="56"/>
      <c r="BJ105" s="56"/>
      <c r="BK105" s="56"/>
    </row>
    <row r="106" spans="1:63" ht="18" customHeight="1" x14ac:dyDescent="0.2">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79"/>
      <c r="AB106" s="79"/>
      <c r="AC106" s="56"/>
      <c r="AD106" s="56"/>
      <c r="AE106" s="56"/>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c r="BB106" s="56"/>
      <c r="BC106" s="56"/>
      <c r="BD106" s="56"/>
      <c r="BE106" s="56"/>
      <c r="BF106" s="56"/>
      <c r="BG106" s="56"/>
      <c r="BH106" s="56"/>
      <c r="BI106" s="56"/>
      <c r="BJ106" s="56"/>
      <c r="BK106" s="56"/>
    </row>
    <row r="107" spans="1:63" ht="18" customHeight="1" x14ac:dyDescent="0.2">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79"/>
      <c r="AB107" s="79"/>
      <c r="AC107" s="56"/>
      <c r="AD107" s="56"/>
      <c r="AE107" s="56"/>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c r="BB107" s="56"/>
      <c r="BC107" s="56"/>
      <c r="BD107" s="56"/>
      <c r="BE107" s="56"/>
      <c r="BF107" s="56"/>
      <c r="BG107" s="56"/>
      <c r="BH107" s="56"/>
      <c r="BI107" s="56"/>
      <c r="BJ107" s="56"/>
      <c r="BK107" s="56"/>
    </row>
    <row r="108" spans="1:63" ht="18" customHeight="1" x14ac:dyDescent="0.2">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79"/>
      <c r="AB108" s="79"/>
      <c r="AC108" s="56"/>
      <c r="AD108" s="56"/>
      <c r="AE108" s="56"/>
      <c r="AF108" s="56"/>
      <c r="AG108" s="56"/>
      <c r="AH108" s="56"/>
      <c r="AI108" s="56"/>
      <c r="AJ108" s="56"/>
      <c r="AK108" s="56"/>
      <c r="AL108" s="56"/>
      <c r="AM108" s="56"/>
      <c r="AN108" s="56"/>
      <c r="AO108" s="56"/>
      <c r="AP108" s="56"/>
      <c r="AQ108" s="56"/>
      <c r="AR108" s="56"/>
      <c r="AS108" s="56"/>
      <c r="AT108" s="56"/>
      <c r="AU108" s="56"/>
      <c r="AV108" s="56"/>
      <c r="AW108" s="56"/>
      <c r="AX108" s="56"/>
      <c r="AY108" s="56"/>
      <c r="AZ108" s="56"/>
      <c r="BA108" s="56"/>
      <c r="BB108" s="56"/>
      <c r="BC108" s="56"/>
      <c r="BD108" s="56"/>
      <c r="BE108" s="56"/>
      <c r="BF108" s="56"/>
      <c r="BG108" s="56"/>
      <c r="BH108" s="56"/>
      <c r="BI108" s="56"/>
      <c r="BJ108" s="56"/>
      <c r="BK108" s="56"/>
    </row>
    <row r="109" spans="1:63" ht="18" customHeight="1" x14ac:dyDescent="0.2">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79"/>
      <c r="AB109" s="79"/>
      <c r="AC109" s="56"/>
      <c r="AD109" s="56"/>
      <c r="AE109" s="56"/>
      <c r="AF109" s="56"/>
      <c r="AG109" s="56"/>
      <c r="AH109" s="56"/>
      <c r="AI109" s="56"/>
      <c r="AJ109" s="56"/>
      <c r="AK109" s="56"/>
      <c r="AL109" s="56"/>
      <c r="AM109" s="56"/>
      <c r="AN109" s="56"/>
      <c r="AO109" s="56"/>
      <c r="AP109" s="56"/>
      <c r="AQ109" s="56"/>
      <c r="AR109" s="56"/>
      <c r="AS109" s="56"/>
      <c r="AT109" s="56"/>
      <c r="AU109" s="56"/>
      <c r="AV109" s="56"/>
      <c r="AW109" s="56"/>
      <c r="AX109" s="56"/>
      <c r="AY109" s="56"/>
      <c r="AZ109" s="56"/>
      <c r="BA109" s="56"/>
      <c r="BB109" s="56"/>
      <c r="BC109" s="56"/>
      <c r="BD109" s="56"/>
      <c r="BE109" s="56"/>
      <c r="BF109" s="56"/>
      <c r="BG109" s="56"/>
      <c r="BH109" s="56"/>
      <c r="BI109" s="56"/>
      <c r="BJ109" s="56"/>
      <c r="BK109" s="56"/>
    </row>
    <row r="110" spans="1:63" ht="18" customHeight="1" x14ac:dyDescent="0.2">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79"/>
      <c r="AB110" s="79"/>
      <c r="AC110" s="56"/>
      <c r="AD110" s="56"/>
      <c r="AE110" s="56"/>
      <c r="AF110" s="56"/>
      <c r="AG110" s="56"/>
      <c r="AH110" s="56"/>
      <c r="AI110" s="56"/>
      <c r="AJ110" s="56"/>
      <c r="AK110" s="56"/>
      <c r="AL110" s="56"/>
      <c r="AM110" s="56"/>
      <c r="AN110" s="56"/>
      <c r="AO110" s="56"/>
      <c r="AP110" s="56"/>
      <c r="AQ110" s="56"/>
      <c r="AR110" s="56"/>
      <c r="AS110" s="56"/>
      <c r="AT110" s="56"/>
      <c r="AU110" s="56"/>
      <c r="AV110" s="56"/>
      <c r="AW110" s="56"/>
      <c r="AX110" s="56"/>
      <c r="AY110" s="56"/>
      <c r="AZ110" s="56"/>
      <c r="BA110" s="56"/>
      <c r="BB110" s="56"/>
      <c r="BC110" s="56"/>
      <c r="BD110" s="56"/>
      <c r="BE110" s="56"/>
      <c r="BF110" s="56"/>
      <c r="BG110" s="56"/>
      <c r="BH110" s="56"/>
      <c r="BI110" s="56"/>
      <c r="BJ110" s="56"/>
      <c r="BK110" s="56"/>
    </row>
    <row r="111" spans="1:63" ht="18" customHeight="1" x14ac:dyDescent="0.2">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79"/>
      <c r="AB111" s="79"/>
      <c r="AC111" s="56"/>
      <c r="AD111" s="56"/>
      <c r="AE111" s="56"/>
      <c r="AF111" s="56"/>
      <c r="AG111" s="56"/>
      <c r="AH111" s="56"/>
      <c r="AI111" s="56"/>
      <c r="AJ111" s="56"/>
      <c r="AK111" s="56"/>
      <c r="AL111" s="56"/>
      <c r="AM111" s="56"/>
      <c r="AN111" s="56"/>
      <c r="AO111" s="56"/>
      <c r="AP111" s="56"/>
      <c r="AQ111" s="56"/>
      <c r="AR111" s="56"/>
      <c r="AS111" s="56"/>
      <c r="AT111" s="56"/>
      <c r="AU111" s="56"/>
      <c r="AV111" s="56"/>
      <c r="AW111" s="56"/>
      <c r="AX111" s="56"/>
      <c r="AY111" s="56"/>
      <c r="AZ111" s="56"/>
      <c r="BA111" s="56"/>
      <c r="BB111" s="56"/>
      <c r="BC111" s="56"/>
      <c r="BD111" s="56"/>
      <c r="BE111" s="56"/>
      <c r="BF111" s="56"/>
      <c r="BG111" s="56"/>
      <c r="BH111" s="56"/>
      <c r="BI111" s="56"/>
      <c r="BJ111" s="56"/>
      <c r="BK111" s="56"/>
    </row>
    <row r="112" spans="1:63" ht="18" customHeight="1" x14ac:dyDescent="0.2">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79"/>
      <c r="AB112" s="79"/>
      <c r="AC112" s="56"/>
      <c r="AD112" s="56"/>
      <c r="AE112" s="56"/>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c r="BG112" s="56"/>
      <c r="BH112" s="56"/>
      <c r="BI112" s="56"/>
      <c r="BJ112" s="56"/>
      <c r="BK112" s="56"/>
    </row>
    <row r="113" spans="1:63" ht="18" customHeight="1" x14ac:dyDescent="0.2">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79"/>
      <c r="AB113" s="79"/>
      <c r="AC113" s="56"/>
      <c r="AD113" s="56"/>
      <c r="AE113" s="56"/>
      <c r="AF113" s="56"/>
      <c r="AG113" s="56"/>
      <c r="AH113" s="56"/>
      <c r="AI113" s="56"/>
      <c r="AJ113" s="56"/>
      <c r="AK113" s="56"/>
      <c r="AL113" s="56"/>
      <c r="AM113" s="56"/>
      <c r="AN113" s="56"/>
      <c r="AO113" s="56"/>
      <c r="AP113" s="56"/>
      <c r="AQ113" s="56"/>
      <c r="AR113" s="56"/>
      <c r="AS113" s="56"/>
      <c r="AT113" s="56"/>
      <c r="AU113" s="56"/>
      <c r="AV113" s="56"/>
      <c r="AW113" s="56"/>
      <c r="AX113" s="56"/>
      <c r="AY113" s="56"/>
      <c r="AZ113" s="56"/>
      <c r="BA113" s="56"/>
      <c r="BB113" s="56"/>
      <c r="BC113" s="56"/>
      <c r="BD113" s="56"/>
      <c r="BE113" s="56"/>
      <c r="BF113" s="56"/>
      <c r="BG113" s="56"/>
      <c r="BH113" s="56"/>
      <c r="BI113" s="56"/>
      <c r="BJ113" s="56"/>
      <c r="BK113" s="56"/>
    </row>
    <row r="114" spans="1:63" ht="18" customHeight="1" x14ac:dyDescent="0.2">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79"/>
      <c r="AB114" s="79"/>
      <c r="AC114" s="56"/>
      <c r="AD114" s="56"/>
      <c r="AE114" s="56"/>
      <c r="AF114" s="56"/>
      <c r="AG114" s="56"/>
      <c r="AH114" s="56"/>
      <c r="AI114" s="56"/>
      <c r="AJ114" s="56"/>
      <c r="AK114" s="56"/>
      <c r="AL114" s="56"/>
      <c r="AM114" s="56"/>
      <c r="AN114" s="56"/>
      <c r="AO114" s="56"/>
      <c r="AP114" s="56"/>
      <c r="AQ114" s="56"/>
      <c r="AR114" s="56"/>
      <c r="AS114" s="56"/>
      <c r="AT114" s="56"/>
      <c r="AU114" s="56"/>
      <c r="AV114" s="56"/>
      <c r="AW114" s="56"/>
      <c r="AX114" s="56"/>
      <c r="AY114" s="56"/>
      <c r="AZ114" s="56"/>
      <c r="BA114" s="56"/>
      <c r="BB114" s="56"/>
      <c r="BC114" s="56"/>
      <c r="BD114" s="56"/>
      <c r="BE114" s="56"/>
      <c r="BF114" s="56"/>
      <c r="BG114" s="56"/>
      <c r="BH114" s="56"/>
      <c r="BI114" s="56"/>
      <c r="BJ114" s="56"/>
      <c r="BK114" s="56"/>
    </row>
    <row r="115" spans="1:63" ht="18" customHeight="1" x14ac:dyDescent="0.2">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79"/>
      <c r="AB115" s="79"/>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c r="BF115" s="56"/>
      <c r="BG115" s="56"/>
      <c r="BH115" s="56"/>
      <c r="BI115" s="56"/>
      <c r="BJ115" s="56"/>
      <c r="BK115" s="56"/>
    </row>
    <row r="116" spans="1:63" ht="18" customHeight="1" x14ac:dyDescent="0.2">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79"/>
      <c r="AB116" s="79"/>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c r="BI116" s="56"/>
      <c r="BJ116" s="56"/>
      <c r="BK116" s="56"/>
    </row>
    <row r="117" spans="1:63" ht="18" customHeight="1" x14ac:dyDescent="0.2">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79"/>
      <c r="AB117" s="79"/>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c r="BG117" s="56"/>
      <c r="BH117" s="56"/>
      <c r="BI117" s="56"/>
      <c r="BJ117" s="56"/>
      <c r="BK117" s="56"/>
    </row>
    <row r="118" spans="1:63" ht="18" customHeight="1" x14ac:dyDescent="0.2">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79"/>
      <c r="AB118" s="79"/>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c r="BE118" s="56"/>
      <c r="BF118" s="56"/>
      <c r="BG118" s="56"/>
      <c r="BH118" s="56"/>
      <c r="BI118" s="56"/>
      <c r="BJ118" s="56"/>
      <c r="BK118" s="56"/>
    </row>
    <row r="119" spans="1:63" ht="18" customHeight="1" x14ac:dyDescent="0.2">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79"/>
      <c r="AB119" s="79"/>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c r="BE119" s="56"/>
      <c r="BF119" s="56"/>
      <c r="BG119" s="56"/>
      <c r="BH119" s="56"/>
      <c r="BI119" s="56"/>
      <c r="BJ119" s="56"/>
      <c r="BK119" s="56"/>
    </row>
    <row r="120" spans="1:63" ht="18" customHeight="1" x14ac:dyDescent="0.2">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79"/>
      <c r="AB120" s="79"/>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c r="BI120" s="56"/>
      <c r="BJ120" s="56"/>
      <c r="BK120" s="56"/>
    </row>
    <row r="121" spans="1:63" ht="18" customHeight="1" x14ac:dyDescent="0.2">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79"/>
      <c r="AB121" s="79"/>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56"/>
      <c r="BJ121" s="56"/>
      <c r="BK121" s="56"/>
    </row>
    <row r="122" spans="1:63" ht="18" customHeight="1" x14ac:dyDescent="0.2">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79"/>
      <c r="AB122" s="79"/>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56"/>
      <c r="BJ122" s="56"/>
      <c r="BK122" s="56"/>
    </row>
    <row r="123" spans="1:63" x14ac:dyDescent="0.2">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79"/>
      <c r="AB123" s="79"/>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c r="BJ123" s="56"/>
      <c r="BK123" s="56"/>
    </row>
    <row r="124" spans="1:63" x14ac:dyDescent="0.2">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79"/>
      <c r="AB124" s="79"/>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6"/>
      <c r="BJ124" s="56"/>
      <c r="BK124" s="56"/>
    </row>
    <row r="125" spans="1:63" x14ac:dyDescent="0.2">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79"/>
      <c r="AB125" s="79"/>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c r="BI125" s="56"/>
      <c r="BJ125" s="56"/>
      <c r="BK125" s="56"/>
    </row>
    <row r="126" spans="1:63" x14ac:dyDescent="0.2">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79"/>
      <c r="AB126" s="79"/>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c r="BE126" s="56"/>
      <c r="BF126" s="56"/>
      <c r="BG126" s="56"/>
      <c r="BH126" s="56"/>
      <c r="BI126" s="56"/>
      <c r="BJ126" s="56"/>
      <c r="BK126" s="56"/>
    </row>
    <row r="127" spans="1:63" x14ac:dyDescent="0.2">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79"/>
      <c r="AB127" s="79"/>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6"/>
      <c r="BJ127" s="56"/>
      <c r="BK127" s="56"/>
    </row>
    <row r="128" spans="1:63" x14ac:dyDescent="0.2">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79"/>
      <c r="AB128" s="79"/>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c r="BE128" s="56"/>
      <c r="BF128" s="56"/>
      <c r="BG128" s="56"/>
      <c r="BH128" s="56"/>
      <c r="BI128" s="56"/>
      <c r="BJ128" s="56"/>
      <c r="BK128" s="56"/>
    </row>
    <row r="129" spans="1:63" x14ac:dyDescent="0.2">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79"/>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c r="BE129" s="56"/>
      <c r="BF129" s="56"/>
      <c r="BG129" s="56"/>
      <c r="BH129" s="56"/>
      <c r="BI129" s="56"/>
      <c r="BJ129" s="56"/>
      <c r="BK129" s="56"/>
    </row>
    <row r="130" spans="1:63" x14ac:dyDescent="0.2">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79"/>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c r="BE130" s="56"/>
      <c r="BF130" s="56"/>
      <c r="BG130" s="56"/>
      <c r="BH130" s="56"/>
      <c r="BI130" s="56"/>
      <c r="BJ130" s="56"/>
      <c r="BK130" s="56"/>
    </row>
    <row r="131" spans="1:63" x14ac:dyDescent="0.2">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79"/>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56"/>
      <c r="BH131" s="56"/>
      <c r="BI131" s="56"/>
      <c r="BJ131" s="56"/>
      <c r="BK131" s="56"/>
    </row>
    <row r="132" spans="1:63" x14ac:dyDescent="0.2">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79"/>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6"/>
      <c r="BJ132" s="56"/>
      <c r="BK132" s="56"/>
    </row>
    <row r="133" spans="1:63" x14ac:dyDescent="0.2">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79"/>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c r="BE133" s="56"/>
      <c r="BF133" s="56"/>
      <c r="BG133" s="56"/>
      <c r="BH133" s="56"/>
      <c r="BI133" s="56"/>
      <c r="BJ133" s="56"/>
      <c r="BK133" s="56"/>
    </row>
    <row r="134" spans="1:63" x14ac:dyDescent="0.2">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79"/>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c r="BI134" s="56"/>
      <c r="BJ134" s="56"/>
      <c r="BK134" s="56"/>
    </row>
    <row r="135" spans="1:63" x14ac:dyDescent="0.2">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79"/>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c r="BJ135" s="56"/>
      <c r="BK135" s="56"/>
    </row>
    <row r="136" spans="1:63" x14ac:dyDescent="0.2">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79"/>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row>
    <row r="137" spans="1:63" x14ac:dyDescent="0.2">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79"/>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56"/>
      <c r="AY137" s="56"/>
      <c r="AZ137" s="56"/>
      <c r="BA137" s="56"/>
      <c r="BB137" s="56"/>
      <c r="BC137" s="56"/>
      <c r="BD137" s="56"/>
      <c r="BE137" s="56"/>
      <c r="BF137" s="56"/>
      <c r="BG137" s="56"/>
      <c r="BH137" s="56"/>
      <c r="BI137" s="56"/>
      <c r="BJ137" s="56"/>
      <c r="BK137" s="56"/>
    </row>
    <row r="138" spans="1:63" x14ac:dyDescent="0.2">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79"/>
      <c r="AC138" s="56"/>
      <c r="AD138" s="56"/>
      <c r="AE138" s="56"/>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c r="BB138" s="56"/>
      <c r="BC138" s="56"/>
      <c r="BD138" s="56"/>
      <c r="BE138" s="56"/>
      <c r="BF138" s="56"/>
      <c r="BG138" s="56"/>
      <c r="BH138" s="56"/>
      <c r="BI138" s="56"/>
      <c r="BJ138" s="56"/>
      <c r="BK138" s="56"/>
    </row>
    <row r="139" spans="1:63" x14ac:dyDescent="0.2">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79"/>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c r="BI139" s="56"/>
      <c r="BJ139" s="56"/>
      <c r="BK139" s="56"/>
    </row>
    <row r="140" spans="1:63" x14ac:dyDescent="0.2">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79"/>
      <c r="AC140" s="56"/>
      <c r="AD140" s="56"/>
      <c r="AE140" s="56"/>
      <c r="AF140" s="56"/>
      <c r="AG140" s="56"/>
      <c r="AH140" s="56"/>
      <c r="AI140" s="56"/>
      <c r="AJ140" s="56"/>
      <c r="AK140" s="56"/>
      <c r="AL140" s="56"/>
      <c r="AM140" s="56"/>
      <c r="AN140" s="56"/>
      <c r="AO140" s="56"/>
      <c r="AP140" s="56"/>
      <c r="AQ140" s="56"/>
      <c r="AR140" s="56"/>
      <c r="AS140" s="56"/>
      <c r="AT140" s="56"/>
    </row>
    <row r="141" spans="1:63" x14ac:dyDescent="0.2">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79"/>
      <c r="AC141" s="56"/>
      <c r="AD141" s="56"/>
      <c r="AE141" s="56"/>
      <c r="AF141" s="56"/>
      <c r="AG141" s="56"/>
      <c r="AH141" s="56"/>
      <c r="AI141" s="56"/>
      <c r="AJ141" s="56"/>
      <c r="AK141" s="56"/>
      <c r="AL141" s="56"/>
      <c r="AM141" s="56"/>
      <c r="AN141" s="56"/>
      <c r="AO141" s="56"/>
      <c r="AP141" s="56"/>
      <c r="AQ141" s="56"/>
      <c r="AR141" s="56"/>
      <c r="AS141" s="56"/>
      <c r="AT141" s="56"/>
    </row>
    <row r="142" spans="1:63" x14ac:dyDescent="0.2">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79"/>
      <c r="AC142" s="56"/>
      <c r="AD142" s="56"/>
      <c r="AE142" s="56"/>
      <c r="AF142" s="56"/>
      <c r="AG142" s="56"/>
      <c r="AH142" s="56"/>
      <c r="AI142" s="56"/>
      <c r="AJ142" s="56"/>
      <c r="AK142" s="56"/>
      <c r="AL142" s="56"/>
      <c r="AM142" s="56"/>
      <c r="AN142" s="56"/>
      <c r="AO142" s="56"/>
      <c r="AP142" s="56"/>
      <c r="AQ142" s="56"/>
      <c r="AR142" s="56"/>
      <c r="AS142" s="56"/>
      <c r="AT142" s="56"/>
    </row>
    <row r="143" spans="1:63" x14ac:dyDescent="0.2">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79"/>
      <c r="AC143" s="56"/>
      <c r="AD143" s="56"/>
      <c r="AE143" s="56"/>
      <c r="AF143" s="56"/>
      <c r="AG143" s="56"/>
      <c r="AH143" s="56"/>
      <c r="AI143" s="56"/>
      <c r="AJ143" s="56"/>
      <c r="AK143" s="56"/>
      <c r="AL143" s="56"/>
      <c r="AM143" s="56"/>
      <c r="AN143" s="56"/>
      <c r="AO143" s="56"/>
      <c r="AP143" s="56"/>
      <c r="AQ143" s="56"/>
      <c r="AR143" s="56"/>
      <c r="AS143" s="56"/>
      <c r="AT143" s="56"/>
    </row>
    <row r="144" spans="1:63" x14ac:dyDescent="0.2">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79"/>
      <c r="AC144" s="56"/>
      <c r="AD144" s="56"/>
      <c r="AE144" s="56"/>
      <c r="AF144" s="56"/>
      <c r="AG144" s="56"/>
      <c r="AH144" s="56"/>
      <c r="AI144" s="56"/>
      <c r="AJ144" s="56"/>
      <c r="AK144" s="56"/>
      <c r="AL144" s="56"/>
      <c r="AM144" s="56"/>
      <c r="AN144" s="56"/>
      <c r="AO144" s="56"/>
      <c r="AP144" s="56"/>
      <c r="AQ144" s="56"/>
      <c r="AR144" s="56"/>
      <c r="AS144" s="56"/>
      <c r="AT144" s="56"/>
    </row>
    <row r="145" spans="1:46" x14ac:dyDescent="0.2">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79"/>
      <c r="AC145" s="56"/>
      <c r="AD145" s="56"/>
      <c r="AE145" s="56"/>
      <c r="AF145" s="56"/>
      <c r="AG145" s="56"/>
      <c r="AH145" s="56"/>
      <c r="AI145" s="56"/>
      <c r="AJ145" s="56"/>
      <c r="AK145" s="56"/>
      <c r="AL145" s="56"/>
      <c r="AM145" s="56"/>
      <c r="AN145" s="56"/>
      <c r="AO145" s="56"/>
      <c r="AP145" s="56"/>
      <c r="AQ145" s="56"/>
      <c r="AR145" s="56"/>
      <c r="AS145" s="56"/>
      <c r="AT145" s="56"/>
    </row>
    <row r="146" spans="1:46" x14ac:dyDescent="0.2">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79"/>
      <c r="AC146" s="56"/>
      <c r="AD146" s="56"/>
      <c r="AE146" s="56"/>
      <c r="AF146" s="56"/>
      <c r="AG146" s="56"/>
      <c r="AH146" s="56"/>
      <c r="AI146" s="56"/>
      <c r="AJ146" s="56"/>
      <c r="AK146" s="56"/>
      <c r="AL146" s="56"/>
      <c r="AM146" s="56"/>
      <c r="AN146" s="56"/>
      <c r="AO146" s="56"/>
      <c r="AP146" s="56"/>
      <c r="AQ146" s="56"/>
      <c r="AR146" s="56"/>
      <c r="AS146" s="56"/>
      <c r="AT146" s="56"/>
    </row>
    <row r="147" spans="1:46" x14ac:dyDescent="0.2">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79"/>
      <c r="AC147" s="56"/>
      <c r="AD147" s="56"/>
      <c r="AE147" s="56"/>
      <c r="AF147" s="56"/>
      <c r="AG147" s="56"/>
      <c r="AH147" s="56"/>
      <c r="AI147" s="56"/>
      <c r="AJ147" s="56"/>
      <c r="AK147" s="56"/>
      <c r="AL147" s="56"/>
      <c r="AM147" s="56"/>
      <c r="AN147" s="56"/>
      <c r="AO147" s="56"/>
      <c r="AP147" s="56"/>
      <c r="AQ147" s="56"/>
      <c r="AR147" s="56"/>
      <c r="AS147" s="56"/>
      <c r="AT147" s="56"/>
    </row>
    <row r="148" spans="1:46" x14ac:dyDescent="0.2">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79"/>
      <c r="AC148" s="56"/>
      <c r="AD148" s="56"/>
      <c r="AE148" s="56"/>
      <c r="AF148" s="56"/>
      <c r="AG148" s="56"/>
      <c r="AH148" s="56"/>
      <c r="AI148" s="56"/>
      <c r="AJ148" s="56"/>
      <c r="AK148" s="56"/>
      <c r="AL148" s="56"/>
      <c r="AM148" s="56"/>
      <c r="AN148" s="56"/>
      <c r="AO148" s="56"/>
      <c r="AP148" s="56"/>
      <c r="AQ148" s="56"/>
      <c r="AR148" s="56"/>
      <c r="AS148" s="56"/>
      <c r="AT148" s="56"/>
    </row>
    <row r="149" spans="1:46" x14ac:dyDescent="0.2">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79"/>
      <c r="AC149" s="56"/>
      <c r="AD149" s="56"/>
      <c r="AE149" s="56"/>
      <c r="AF149" s="56"/>
      <c r="AG149" s="56"/>
      <c r="AH149" s="56"/>
      <c r="AI149" s="56"/>
      <c r="AJ149" s="56"/>
      <c r="AK149" s="56"/>
      <c r="AL149" s="56"/>
      <c r="AM149" s="56"/>
      <c r="AN149" s="56"/>
      <c r="AO149" s="56"/>
      <c r="AP149" s="56"/>
      <c r="AQ149" s="56"/>
      <c r="AR149" s="56"/>
      <c r="AS149" s="56"/>
      <c r="AT149" s="56"/>
    </row>
    <row r="150" spans="1:46" x14ac:dyDescent="0.2">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row>
    <row r="151" spans="1:46" x14ac:dyDescent="0.2">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row>
    <row r="152" spans="1:46" x14ac:dyDescent="0.2">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row>
    <row r="153" spans="1:46" x14ac:dyDescent="0.2">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row>
    <row r="154" spans="1:46" x14ac:dyDescent="0.2">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row>
    <row r="155" spans="1:46" x14ac:dyDescent="0.2">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row>
    <row r="156" spans="1:46" x14ac:dyDescent="0.2">
      <c r="B156" s="56"/>
      <c r="C156" s="56"/>
      <c r="D156" s="56"/>
      <c r="E156" s="56"/>
      <c r="F156" s="56"/>
      <c r="G156" s="56"/>
      <c r="H156" s="56"/>
      <c r="I156" s="56"/>
      <c r="J156" s="56"/>
      <c r="K156" s="56"/>
      <c r="L156" s="56"/>
      <c r="M156" s="56"/>
      <c r="N156" s="56"/>
      <c r="O156" s="56"/>
    </row>
    <row r="157" spans="1:46" x14ac:dyDescent="0.2">
      <c r="B157" s="56"/>
      <c r="C157" s="56"/>
      <c r="D157" s="56"/>
      <c r="E157" s="56"/>
      <c r="F157" s="56"/>
      <c r="G157" s="56"/>
    </row>
  </sheetData>
  <mergeCells count="14">
    <mergeCell ref="A22:G22"/>
    <mergeCell ref="I22:O22"/>
    <mergeCell ref="Q22:W22"/>
    <mergeCell ref="A31:G31"/>
    <mergeCell ref="I31:O31"/>
    <mergeCell ref="Q31:W31"/>
    <mergeCell ref="A13:G13"/>
    <mergeCell ref="I13:O13"/>
    <mergeCell ref="Q13:W13"/>
    <mergeCell ref="A1:W1"/>
    <mergeCell ref="A2:W2"/>
    <mergeCell ref="A4:G4"/>
    <mergeCell ref="I4:O4"/>
    <mergeCell ref="Q4:W4"/>
  </mergeCells>
  <conditionalFormatting sqref="A6:A11 I6:I11 Q6:Q11 A15:A20 I15:I20 Q15:Q20 A24:A29 I24:I28 Q24:Q29 A33:A38 I33:I38 Q33:Q38">
    <cfRule type="notContainsBlanks" dxfId="32" priority="33">
      <formula>LEN(TRIM(A6))&gt;0</formula>
    </cfRule>
  </conditionalFormatting>
  <conditionalFormatting sqref="B6:G11 J6:O11 R6:W11 B15:G20 J15:O20 R15:W20 B24:G29 J24:O28 R24:W29 B33:G38 J33:O38 R33:W38">
    <cfRule type="cellIs" dxfId="31" priority="4" operator="between">
      <formula>$AA$5</formula>
      <formula>$AB$5</formula>
    </cfRule>
    <cfRule type="cellIs" dxfId="30" priority="5" operator="between">
      <formula>$AA$6</formula>
      <formula>$AB$6</formula>
    </cfRule>
    <cfRule type="cellIs" dxfId="29" priority="6" operator="between">
      <formula>$AA$7</formula>
      <formula>$AB$7</formula>
    </cfRule>
    <cfRule type="cellIs" dxfId="28" priority="7" operator="between">
      <formula>$AA$8</formula>
      <formula>$AB$8</formula>
    </cfRule>
    <cfRule type="cellIs" dxfId="27" priority="8" operator="between">
      <formula>$AA$9</formula>
      <formula>$AB$9</formula>
    </cfRule>
    <cfRule type="cellIs" dxfId="26" priority="9" operator="between">
      <formula>$AA$10</formula>
      <formula>$AB$10</formula>
    </cfRule>
    <cfRule type="cellIs" dxfId="25" priority="10" operator="between">
      <formula>$AA$11</formula>
      <formula>$AB$11</formula>
    </cfRule>
    <cfRule type="cellIs" dxfId="24" priority="11" operator="between">
      <formula>$AA$12</formula>
      <formula>$AB$12</formula>
    </cfRule>
    <cfRule type="cellIs" dxfId="23" priority="12" operator="between">
      <formula>$AA$13</formula>
      <formula>$AB$13</formula>
    </cfRule>
    <cfRule type="cellIs" dxfId="22" priority="13" operator="between">
      <formula>$AA$14</formula>
      <formula>$AB$14</formula>
    </cfRule>
    <cfRule type="cellIs" dxfId="21" priority="14" operator="between">
      <formula>$AA$15</formula>
      <formula>$AB$15</formula>
    </cfRule>
    <cfRule type="cellIs" dxfId="20" priority="15" operator="between">
      <formula>$AA$16</formula>
      <formula>$AB$16</formula>
    </cfRule>
    <cfRule type="cellIs" dxfId="19" priority="16" operator="equal">
      <formula>$AB$17</formula>
    </cfRule>
    <cfRule type="cellIs" dxfId="18" priority="17" operator="equal">
      <formula>$AB$18</formula>
    </cfRule>
    <cfRule type="cellIs" dxfId="17" priority="18" operator="equal">
      <formula>$AB$19</formula>
    </cfRule>
    <cfRule type="cellIs" dxfId="16" priority="19" operator="equal">
      <formula>$AB$20</formula>
    </cfRule>
    <cfRule type="cellIs" dxfId="15" priority="20" operator="equal">
      <formula>$AB$21</formula>
    </cfRule>
    <cfRule type="cellIs" dxfId="14" priority="21" operator="equal">
      <formula>$AB$22</formula>
    </cfRule>
    <cfRule type="cellIs" dxfId="13" priority="22" operator="equal">
      <formula>$AB$23</formula>
    </cfRule>
    <cfRule type="cellIs" dxfId="12" priority="23" operator="equal">
      <formula>$AB$24</formula>
    </cfRule>
    <cfRule type="cellIs" dxfId="11" priority="24" operator="equal">
      <formula>$AB$25</formula>
    </cfRule>
    <cfRule type="cellIs" dxfId="10" priority="25" operator="equal">
      <formula>$AB$26</formula>
    </cfRule>
    <cfRule type="cellIs" dxfId="9" priority="26" operator="equal">
      <formula>$AB$27</formula>
    </cfRule>
    <cfRule type="cellIs" dxfId="8" priority="27" operator="equal">
      <formula>$AB$28</formula>
    </cfRule>
    <cfRule type="cellIs" dxfId="7" priority="28" operator="equal">
      <formula>$AB$29</formula>
    </cfRule>
    <cfRule type="cellIs" dxfId="6" priority="29" operator="equal">
      <formula>$AB$30</formula>
    </cfRule>
    <cfRule type="cellIs" dxfId="5" priority="30" operator="equal">
      <formula>$AB$31</formula>
    </cfRule>
    <cfRule type="cellIs" dxfId="4" priority="31" operator="equal">
      <formula>$AB$32</formula>
    </cfRule>
    <cfRule type="cellIs" dxfId="3" priority="32" operator="equal">
      <formula>$AB$33</formula>
    </cfRule>
  </conditionalFormatting>
  <conditionalFormatting sqref="B6:G11">
    <cfRule type="cellIs" dxfId="2" priority="3" operator="lessThan">
      <formula>$AA$5</formula>
    </cfRule>
  </conditionalFormatting>
  <conditionalFormatting sqref="Q33:W38">
    <cfRule type="cellIs" dxfId="1" priority="2" operator="equal">
      <formula>$AB$4</formula>
    </cfRule>
  </conditionalFormatting>
  <conditionalFormatting sqref="R15:W20">
    <cfRule type="cellIs" dxfId="0" priority="1" operator="equal">
      <formula>$AB$3</formula>
    </cfRule>
  </conditionalFormatting>
  <printOptions horizontalCentered="1"/>
  <pageMargins left="0.98425196850393704" right="0.59055118110236227" top="0.39370078740157483" bottom="0.43307086614173229"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C60"/>
  <sheetViews>
    <sheetView showFormulas="1" showGridLines="0" workbookViewId="0">
      <pane ySplit="6" topLeftCell="A16" activePane="bottomLeft" state="frozen"/>
      <selection pane="bottomLeft" activeCell="A2" sqref="A2"/>
    </sheetView>
  </sheetViews>
  <sheetFormatPr defaultColWidth="0" defaultRowHeight="12.75" zeroHeight="1" x14ac:dyDescent="0.2"/>
  <cols>
    <col min="1" max="1" width="3.7109375" style="118" customWidth="1"/>
    <col min="2" max="2" width="41.7109375" style="118" customWidth="1"/>
    <col min="3" max="3" width="3.28515625" style="118" customWidth="1"/>
    <col min="4" max="4" width="13.5703125" style="118" customWidth="1"/>
    <col min="5" max="5" width="14.28515625" style="118" customWidth="1"/>
    <col min="6" max="6" width="32.140625" style="118" customWidth="1"/>
    <col min="7" max="16355" width="11.28515625" style="118" hidden="1"/>
    <col min="16356" max="16383" width="9.140625" style="118" hidden="1"/>
    <col min="16384" max="16384" width="11.28515625" style="118" hidden="1"/>
  </cols>
  <sheetData>
    <row r="1" spans="1:10" ht="20.25" x14ac:dyDescent="0.2">
      <c r="A1" s="190" t="s">
        <v>75</v>
      </c>
      <c r="B1" s="190"/>
      <c r="C1" s="190"/>
      <c r="D1" s="190"/>
      <c r="E1" s="190"/>
      <c r="I1" s="118" t="str">
        <f>LEFT(dt!E7,4)</f>
        <v>2019</v>
      </c>
      <c r="J1" s="118">
        <f>I1-1</f>
        <v>2018</v>
      </c>
    </row>
    <row r="2" spans="1:10" x14ac:dyDescent="0.2">
      <c r="A2" s="175"/>
      <c r="I2" s="118" t="str">
        <f>RIGHT(dt!E7,4)</f>
        <v>2020</v>
      </c>
      <c r="J2" s="118">
        <f>I2-1</f>
        <v>2019</v>
      </c>
    </row>
    <row r="3" spans="1:10" x14ac:dyDescent="0.2">
      <c r="B3" s="119" t="s">
        <v>76</v>
      </c>
      <c r="C3" s="120" t="s">
        <v>99</v>
      </c>
      <c r="D3" s="118" t="str">
        <f>dt!E3</f>
        <v>MIN 3 SAROLANGUN</v>
      </c>
    </row>
    <row r="4" spans="1:10" x14ac:dyDescent="0.2">
      <c r="B4" s="119" t="s">
        <v>77</v>
      </c>
      <c r="C4" s="120" t="s">
        <v>99</v>
      </c>
      <c r="D4" s="118" t="str">
        <f>dt!E9&amp;" / 1 (satu)"</f>
        <v>VI / 1 (satu)</v>
      </c>
    </row>
    <row r="5" spans="1:10" x14ac:dyDescent="0.2">
      <c r="B5" s="119" t="s">
        <v>9</v>
      </c>
      <c r="C5" s="120" t="s">
        <v>99</v>
      </c>
      <c r="D5" s="121" t="str">
        <f>dt!E7</f>
        <v>2019/2020</v>
      </c>
    </row>
    <row r="6" spans="1:10" x14ac:dyDescent="0.2">
      <c r="B6" s="119" t="s">
        <v>78</v>
      </c>
      <c r="C6" s="120" t="s">
        <v>99</v>
      </c>
      <c r="D6" s="118" t="str">
        <f>dt!E11</f>
        <v>IPA</v>
      </c>
    </row>
    <row r="7" spans="1:10" x14ac:dyDescent="0.2"/>
    <row r="8" spans="1:10" x14ac:dyDescent="0.2">
      <c r="A8" s="118" t="s">
        <v>79</v>
      </c>
    </row>
    <row r="9" spans="1:10" ht="3" customHeight="1" thickBot="1" x14ac:dyDescent="0.25"/>
    <row r="10" spans="1:10" ht="27" thickTop="1" thickBot="1" x14ac:dyDescent="0.25">
      <c r="A10" s="122" t="s">
        <v>80</v>
      </c>
      <c r="B10" s="123" t="s">
        <v>74</v>
      </c>
      <c r="C10" s="124"/>
      <c r="D10" s="125" t="s">
        <v>72</v>
      </c>
      <c r="E10" s="126" t="s">
        <v>71</v>
      </c>
    </row>
    <row r="11" spans="1:10" ht="13.5" thickTop="1" x14ac:dyDescent="0.2">
      <c r="A11" s="127">
        <v>1</v>
      </c>
      <c r="B11" s="128" t="str">
        <f>Sheet1!I5</f>
        <v>Juli 2019</v>
      </c>
      <c r="C11" s="129"/>
      <c r="D11" s="130">
        <f ca="1">Sheet1!K5</f>
        <v>0</v>
      </c>
      <c r="E11" s="131">
        <f ca="1">Sheet1!L5</f>
        <v>0</v>
      </c>
    </row>
    <row r="12" spans="1:10" x14ac:dyDescent="0.2">
      <c r="A12" s="132">
        <v>2</v>
      </c>
      <c r="B12" s="133" t="str">
        <f>Sheet1!I6</f>
        <v>Agustus 2019</v>
      </c>
      <c r="C12" s="134"/>
      <c r="D12" s="135">
        <f>Sheet1!K6</f>
        <v>4</v>
      </c>
      <c r="E12" s="136">
        <f>Sheet1!L6</f>
        <v>3</v>
      </c>
    </row>
    <row r="13" spans="1:10" x14ac:dyDescent="0.2">
      <c r="A13" s="132">
        <v>3</v>
      </c>
      <c r="B13" s="133" t="str">
        <f>Sheet1!I7</f>
        <v>September 2019</v>
      </c>
      <c r="C13" s="134"/>
      <c r="D13" s="135">
        <f>Sheet1!K7</f>
        <v>4</v>
      </c>
      <c r="E13" s="136">
        <f>Sheet1!L7</f>
        <v>2</v>
      </c>
    </row>
    <row r="14" spans="1:10" x14ac:dyDescent="0.2">
      <c r="A14" s="132">
        <v>4</v>
      </c>
      <c r="B14" s="133" t="str">
        <f>Sheet1!I8</f>
        <v>Oktober 2019</v>
      </c>
      <c r="C14" s="134"/>
      <c r="D14" s="135">
        <f>Sheet1!K8</f>
        <v>4</v>
      </c>
      <c r="E14" s="136">
        <f>Sheet1!L8</f>
        <v>3</v>
      </c>
    </row>
    <row r="15" spans="1:10" x14ac:dyDescent="0.2">
      <c r="A15" s="132">
        <v>5</v>
      </c>
      <c r="B15" s="133" t="str">
        <f>Sheet1!I9</f>
        <v>Nopember 2019</v>
      </c>
      <c r="C15" s="134"/>
      <c r="D15" s="135">
        <f>Sheet1!K9</f>
        <v>4</v>
      </c>
      <c r="E15" s="136">
        <f>Sheet1!L9</f>
        <v>2</v>
      </c>
    </row>
    <row r="16" spans="1:10" ht="13.5" thickBot="1" x14ac:dyDescent="0.25">
      <c r="A16" s="137">
        <v>6</v>
      </c>
      <c r="B16" s="138" t="str">
        <f>Sheet1!I10</f>
        <v>Desember 2019</v>
      </c>
      <c r="C16" s="139"/>
      <c r="D16" s="140">
        <f>Sheet1!K10</f>
        <v>4</v>
      </c>
      <c r="E16" s="141">
        <f>Sheet1!L10</f>
        <v>3</v>
      </c>
    </row>
    <row r="17" spans="1:9" ht="13.5" thickTop="1" x14ac:dyDescent="0.2">
      <c r="A17" s="142"/>
      <c r="B17" s="143" t="s">
        <v>91</v>
      </c>
      <c r="C17" s="144"/>
      <c r="D17" s="145">
        <f ca="1">Sheet1!K11</f>
        <v>20</v>
      </c>
      <c r="E17" s="146">
        <f ca="1">Sheet1!L11</f>
        <v>13</v>
      </c>
    </row>
    <row r="18" spans="1:9" ht="13.5" thickBot="1" x14ac:dyDescent="0.25">
      <c r="A18" s="147"/>
      <c r="B18" s="148" t="s">
        <v>92</v>
      </c>
      <c r="C18" s="149"/>
      <c r="D18" s="140">
        <f ca="1">Sheet1!K13</f>
        <v>22</v>
      </c>
      <c r="E18" s="150"/>
    </row>
    <row r="19" spans="1:9" ht="13.5" thickTop="1" x14ac:dyDescent="0.2"/>
    <row r="20" spans="1:9" x14ac:dyDescent="0.2"/>
    <row r="21" spans="1:9" x14ac:dyDescent="0.2">
      <c r="A21" s="151" t="s">
        <v>81</v>
      </c>
    </row>
    <row r="22" spans="1:9" ht="3" customHeight="1" thickBot="1" x14ac:dyDescent="0.25"/>
    <row r="23" spans="1:9" ht="27" thickTop="1" thickBot="1" x14ac:dyDescent="0.25">
      <c r="A23" s="122" t="s">
        <v>80</v>
      </c>
      <c r="B23" s="152" t="s">
        <v>82</v>
      </c>
      <c r="C23" s="153"/>
      <c r="D23" s="125" t="s">
        <v>72</v>
      </c>
      <c r="E23" s="126" t="s">
        <v>71</v>
      </c>
    </row>
    <row r="24" spans="1:9" ht="13.5" thickTop="1" x14ac:dyDescent="0.2">
      <c r="A24" s="127">
        <v>1</v>
      </c>
      <c r="B24" s="154" t="s">
        <v>106</v>
      </c>
      <c r="C24" s="155"/>
      <c r="D24" s="130">
        <f>ROUNDDOWN(I24/7,0)</f>
        <v>0</v>
      </c>
      <c r="E24" s="131">
        <f>MOD(I24,7)</f>
        <v>6</v>
      </c>
      <c r="I24" s="156">
        <f>DAYS360(dt!E29,dt!E31)+1</f>
        <v>6</v>
      </c>
    </row>
    <row r="25" spans="1:9" x14ac:dyDescent="0.2">
      <c r="A25" s="132">
        <v>2</v>
      </c>
      <c r="B25" s="157" t="s">
        <v>83</v>
      </c>
      <c r="C25" s="158"/>
      <c r="D25" s="170" t="s">
        <v>102</v>
      </c>
      <c r="E25" s="171" t="s">
        <v>102</v>
      </c>
    </row>
    <row r="26" spans="1:9" x14ac:dyDescent="0.2">
      <c r="A26" s="132">
        <v>3</v>
      </c>
      <c r="B26" s="157" t="s">
        <v>58</v>
      </c>
      <c r="C26" s="158"/>
      <c r="D26" s="135">
        <f t="shared" ref="D26:D30" si="0">ROUNDDOWN(I26/7,0)</f>
        <v>0</v>
      </c>
      <c r="E26" s="136">
        <f>MOD(I26,7)</f>
        <v>6</v>
      </c>
      <c r="I26" s="156">
        <f>DAYS360(dt!E47,dt!E49)+1</f>
        <v>6</v>
      </c>
    </row>
    <row r="27" spans="1:9" x14ac:dyDescent="0.2">
      <c r="A27" s="132">
        <v>4</v>
      </c>
      <c r="B27" s="157" t="s">
        <v>21</v>
      </c>
      <c r="C27" s="158"/>
      <c r="D27" s="135">
        <f t="shared" si="0"/>
        <v>0</v>
      </c>
      <c r="E27" s="136">
        <f>MOD(I27,7)</f>
        <v>6</v>
      </c>
      <c r="I27" s="156">
        <f>DAYS360(dt!E53,dt!E55)+1</f>
        <v>6</v>
      </c>
    </row>
    <row r="28" spans="1:9" x14ac:dyDescent="0.2">
      <c r="A28" s="132">
        <v>5</v>
      </c>
      <c r="B28" s="157" t="s">
        <v>112</v>
      </c>
      <c r="C28" s="158"/>
      <c r="D28" s="135">
        <f t="shared" si="0"/>
        <v>0</v>
      </c>
      <c r="E28" s="136">
        <f>MOD(I28,7)</f>
        <v>6</v>
      </c>
      <c r="I28" s="156">
        <f>DAYS360(dt!E55,dt!E69)-1</f>
        <v>6</v>
      </c>
    </row>
    <row r="29" spans="1:9" x14ac:dyDescent="0.2">
      <c r="A29" s="132">
        <v>6</v>
      </c>
      <c r="B29" s="133" t="str">
        <f>"Libur Akhir Smt 1 TA "&amp;I1&amp;"/"&amp;I2</f>
        <v>Libur Akhir Smt 1 TA 2019/2020</v>
      </c>
      <c r="C29" s="134"/>
      <c r="D29" s="135">
        <f t="shared" si="0"/>
        <v>1</v>
      </c>
      <c r="E29" s="136">
        <f>MOD(I29,7)</f>
        <v>5</v>
      </c>
      <c r="I29" s="156">
        <f>DAYS360(dt!E81,dt!E83)+1</f>
        <v>12</v>
      </c>
    </row>
    <row r="30" spans="1:9" x14ac:dyDescent="0.2">
      <c r="A30" s="132">
        <v>7</v>
      </c>
      <c r="B30" s="133" t="s">
        <v>109</v>
      </c>
      <c r="C30" s="134"/>
      <c r="D30" s="135">
        <f t="shared" si="0"/>
        <v>3</v>
      </c>
      <c r="E30" s="136">
        <f>MOD(I30,7)</f>
        <v>5</v>
      </c>
      <c r="I30" s="156">
        <f>Sheet1!J12</f>
        <v>26</v>
      </c>
    </row>
    <row r="31" spans="1:9" x14ac:dyDescent="0.2">
      <c r="A31" s="132">
        <v>8</v>
      </c>
      <c r="B31" s="157" t="s">
        <v>104</v>
      </c>
      <c r="C31" s="158"/>
      <c r="D31" s="166" t="s">
        <v>102</v>
      </c>
      <c r="E31" s="167" t="s">
        <v>102</v>
      </c>
    </row>
    <row r="32" spans="1:9" ht="13.5" thickBot="1" x14ac:dyDescent="0.25">
      <c r="A32" s="137">
        <v>9</v>
      </c>
      <c r="B32" s="159" t="s">
        <v>84</v>
      </c>
      <c r="C32" s="160"/>
      <c r="D32" s="168">
        <v>1</v>
      </c>
      <c r="E32" s="169" t="s">
        <v>103</v>
      </c>
    </row>
    <row r="33" spans="1:9" ht="13.5" thickTop="1" x14ac:dyDescent="0.2">
      <c r="A33" s="161"/>
      <c r="B33" s="143" t="s">
        <v>91</v>
      </c>
      <c r="C33" s="162"/>
      <c r="D33" s="145">
        <f>SUM(D24:D32)</f>
        <v>5</v>
      </c>
      <c r="E33" s="146">
        <f>SUM(E24:E32)</f>
        <v>34</v>
      </c>
      <c r="I33" s="118">
        <f>ROUND(E33/7,0)</f>
        <v>5</v>
      </c>
    </row>
    <row r="34" spans="1:9" ht="13.5" thickBot="1" x14ac:dyDescent="0.25">
      <c r="A34" s="147"/>
      <c r="B34" s="148" t="s">
        <v>92</v>
      </c>
      <c r="C34" s="160"/>
      <c r="D34" s="140">
        <f>D33+I33</f>
        <v>10</v>
      </c>
      <c r="E34" s="141"/>
    </row>
    <row r="35" spans="1:9" ht="13.5" thickTop="1" x14ac:dyDescent="0.2"/>
    <row r="36" spans="1:9" x14ac:dyDescent="0.2"/>
    <row r="37" spans="1:9" x14ac:dyDescent="0.2"/>
    <row r="38" spans="1:9" x14ac:dyDescent="0.2">
      <c r="A38" s="151" t="s">
        <v>90</v>
      </c>
    </row>
    <row r="39" spans="1:9" ht="3" customHeight="1" x14ac:dyDescent="0.2">
      <c r="A39" s="151"/>
    </row>
    <row r="40" spans="1:9" x14ac:dyDescent="0.2">
      <c r="A40" s="163" t="s">
        <v>93</v>
      </c>
      <c r="B40" s="120" t="s">
        <v>96</v>
      </c>
      <c r="C40" s="120"/>
    </row>
    <row r="41" spans="1:9" x14ac:dyDescent="0.2">
      <c r="B41" s="120" t="str">
        <f ca="1">"Jml jam efektif = "&amp;D18&amp;" Mg x "&amp;dt!E13&amp;" JP = "&amp;(D18*dt!E13)&amp;" JP"</f>
        <v>Jml jam efektif = 22 Mg x 2 JP = 44 JP</v>
      </c>
      <c r="C41" s="120"/>
    </row>
    <row r="42" spans="1:9" ht="6" customHeight="1" x14ac:dyDescent="0.2">
      <c r="B42" s="120"/>
      <c r="C42" s="120"/>
    </row>
    <row r="43" spans="1:9" x14ac:dyDescent="0.2">
      <c r="A43" s="163" t="s">
        <v>94</v>
      </c>
      <c r="B43" s="120" t="s">
        <v>98</v>
      </c>
      <c r="C43" s="120"/>
    </row>
    <row r="44" spans="1:9" x14ac:dyDescent="0.2">
      <c r="B44" s="164" t="str">
        <f>"Jml jam tdk berlangsung pembelajaran = "&amp;D34&amp;" Mg x "&amp;dt!E13&amp;" JP = "&amp;(D34*dt!E13)&amp;" JP"</f>
        <v>Jml jam tdk berlangsung pembelajaran = 10 Mg x 2 JP = 20 JP</v>
      </c>
      <c r="C44" s="164"/>
    </row>
    <row r="45" spans="1:9" ht="6" customHeight="1" x14ac:dyDescent="0.2">
      <c r="B45" s="164"/>
      <c r="C45" s="164"/>
    </row>
    <row r="46" spans="1:9" x14ac:dyDescent="0.2">
      <c r="A46" s="163" t="s">
        <v>95</v>
      </c>
      <c r="B46" s="120" t="s">
        <v>97</v>
      </c>
      <c r="C46" s="120"/>
    </row>
    <row r="47" spans="1:9" x14ac:dyDescent="0.2">
      <c r="B47" s="120" t="str">
        <f ca="1">"Jml jam berlangsung pembelajaran = "&amp;(D18*dt!E13)&amp;" JP - "&amp;(D34*dt!E13)&amp;" JP = "&amp;((D18*dt!E13)-(D34*dt!E13))&amp;" JP"</f>
        <v>Jml jam berlangsung pembelajaran = 44 JP - 20 JP = 24 JP</v>
      </c>
      <c r="C47" s="120"/>
    </row>
    <row r="48" spans="1:9" x14ac:dyDescent="0.2"/>
    <row r="49" spans="2:5" x14ac:dyDescent="0.2"/>
    <row r="50" spans="2:5" x14ac:dyDescent="0.2">
      <c r="C50" s="191" t="str">
        <f>PROPER(dt!E5)&amp;", "&amp;TEXT(dt!E25,"mmmm yyyy")</f>
        <v>Pauh, Juli 2019</v>
      </c>
      <c r="D50" s="191"/>
      <c r="E50" s="191"/>
    </row>
    <row r="51" spans="2:5" x14ac:dyDescent="0.2">
      <c r="B51" s="151" t="s">
        <v>101</v>
      </c>
    </row>
    <row r="52" spans="2:5" x14ac:dyDescent="0.2">
      <c r="B52" s="151" t="s">
        <v>89</v>
      </c>
      <c r="C52" s="151" t="s">
        <v>87</v>
      </c>
    </row>
    <row r="53" spans="2:5" x14ac:dyDescent="0.2"/>
    <row r="54" spans="2:5" x14ac:dyDescent="0.2"/>
    <row r="55" spans="2:5" x14ac:dyDescent="0.2"/>
    <row r="56" spans="2:5" x14ac:dyDescent="0.2"/>
    <row r="57" spans="2:5" x14ac:dyDescent="0.2"/>
    <row r="58" spans="2:5" x14ac:dyDescent="0.2">
      <c r="B58" s="165" t="str">
        <f>PROPER(dt!E19)</f>
        <v>Sabli, S.Pd</v>
      </c>
      <c r="C58" s="165" t="str">
        <f>PROPER(dt!E15)</f>
        <v>Ipa</v>
      </c>
    </row>
    <row r="59" spans="2:5" x14ac:dyDescent="0.2">
      <c r="B59" s="118" t="str">
        <f>"NIP. "&amp;dt!E21</f>
        <v>NIP. 197407201999031004</v>
      </c>
      <c r="C59" s="118" t="str">
        <f>"NIP. "&amp;dt!E17</f>
        <v>NIP. 197104152005011011</v>
      </c>
    </row>
    <row r="60" spans="2:5" x14ac:dyDescent="0.2"/>
  </sheetData>
  <sheetProtection selectLockedCells="1"/>
  <mergeCells count="2">
    <mergeCell ref="A1:E1"/>
    <mergeCell ref="C50:E50"/>
  </mergeCells>
  <dataValidations count="1">
    <dataValidation allowBlank="1" showInputMessage="1" showErrorMessage="1" promptTitle="KAL PEND. &amp; ANALISIS JAM EFEKTIF" prompt="Pusat Riset &amp; Pengembangan TIK_x000a_SMPN 1 Cipeucang_x000a_Jl. Raya Labuan Km 13, Cipeucang, Pandeglang, Banten._x000a_Telp. (0253) 401239_x000a_Aplikasi dikembangkan oleh:_x000a_R. Dudi Romdiansah_x000a_rdudir@yahoo.com_x000a_Kritik dan saran ditujukan ke alamat di atas" sqref="A2"/>
  </dataValidations>
  <printOptions horizontalCentered="1"/>
  <pageMargins left="1.3779527559055118" right="0.78740157480314965" top="0.78740157480314965" bottom="0.59055118110236227" header="0.31496062992125984" footer="0.31496062992125984"/>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60"/>
  <sheetViews>
    <sheetView showGridLines="0" tabSelected="1" workbookViewId="0">
      <pane ySplit="6" topLeftCell="A7" activePane="bottomLeft" state="frozen"/>
      <selection pane="bottomLeft" activeCell="A2" sqref="A2"/>
    </sheetView>
  </sheetViews>
  <sheetFormatPr defaultColWidth="0" defaultRowHeight="12.75" customHeight="1" zeroHeight="1" x14ac:dyDescent="0.2"/>
  <cols>
    <col min="1" max="1" width="3.7109375" style="118" customWidth="1"/>
    <col min="2" max="2" width="41.7109375" style="118" customWidth="1"/>
    <col min="3" max="3" width="3.28515625" style="118" customWidth="1"/>
    <col min="4" max="4" width="13.5703125" style="118" customWidth="1"/>
    <col min="5" max="5" width="14.28515625" style="118" customWidth="1"/>
    <col min="6" max="6" width="32.140625" style="118" customWidth="1"/>
    <col min="7" max="16384" width="9.140625" style="118" hidden="1"/>
  </cols>
  <sheetData>
    <row r="1" spans="1:10" ht="20.25" x14ac:dyDescent="0.2">
      <c r="A1" s="190" t="s">
        <v>113</v>
      </c>
      <c r="B1" s="190"/>
      <c r="C1" s="190"/>
      <c r="D1" s="190"/>
      <c r="E1" s="190"/>
      <c r="I1" s="118" t="str">
        <f>LEFT(dt!E7,4)</f>
        <v>2019</v>
      </c>
      <c r="J1" s="118">
        <f>I1-1</f>
        <v>2018</v>
      </c>
    </row>
    <row r="2" spans="1:10" x14ac:dyDescent="0.2">
      <c r="A2" s="175"/>
      <c r="I2" s="118" t="str">
        <f>RIGHT(dt!E7,4)</f>
        <v>2020</v>
      </c>
      <c r="J2" s="118">
        <f>I2-1</f>
        <v>2019</v>
      </c>
    </row>
    <row r="3" spans="1:10" x14ac:dyDescent="0.2">
      <c r="B3" s="119" t="s">
        <v>76</v>
      </c>
      <c r="C3" s="120" t="s">
        <v>99</v>
      </c>
      <c r="D3" s="118" t="str">
        <f>dt!E3</f>
        <v>MIN 3 SAROLANGUN</v>
      </c>
    </row>
    <row r="4" spans="1:10" x14ac:dyDescent="0.2">
      <c r="B4" s="119" t="s">
        <v>77</v>
      </c>
      <c r="C4" s="120" t="s">
        <v>99</v>
      </c>
      <c r="D4" s="118" t="str">
        <f>dt!E9&amp;" / 2 (dua)"</f>
        <v>VI / 2 (dua)</v>
      </c>
    </row>
    <row r="5" spans="1:10" x14ac:dyDescent="0.2">
      <c r="B5" s="119" t="s">
        <v>9</v>
      </c>
      <c r="C5" s="120" t="s">
        <v>99</v>
      </c>
      <c r="D5" s="121" t="str">
        <f>dt!E7</f>
        <v>2019/2020</v>
      </c>
    </row>
    <row r="6" spans="1:10" x14ac:dyDescent="0.2">
      <c r="B6" s="119" t="s">
        <v>78</v>
      </c>
      <c r="C6" s="120" t="s">
        <v>99</v>
      </c>
      <c r="D6" s="118" t="str">
        <f>dt!E11</f>
        <v>IPA</v>
      </c>
    </row>
    <row r="7" spans="1:10" x14ac:dyDescent="0.2"/>
    <row r="8" spans="1:10" x14ac:dyDescent="0.2">
      <c r="A8" s="118" t="s">
        <v>79</v>
      </c>
    </row>
    <row r="9" spans="1:10" ht="3" customHeight="1" thickBot="1" x14ac:dyDescent="0.25"/>
    <row r="10" spans="1:10" ht="27" thickTop="1" thickBot="1" x14ac:dyDescent="0.25">
      <c r="A10" s="122" t="s">
        <v>80</v>
      </c>
      <c r="B10" s="123" t="s">
        <v>74</v>
      </c>
      <c r="C10" s="124"/>
      <c r="D10" s="125" t="s">
        <v>72</v>
      </c>
      <c r="E10" s="126" t="s">
        <v>71</v>
      </c>
    </row>
    <row r="11" spans="1:10" ht="13.5" thickTop="1" x14ac:dyDescent="0.2">
      <c r="A11" s="127">
        <v>1</v>
      </c>
      <c r="B11" s="128" t="str">
        <f>Sheet1!I16</f>
        <v>Januari 2020</v>
      </c>
      <c r="C11" s="129"/>
      <c r="D11" s="130">
        <f>Sheet1!K16</f>
        <v>4</v>
      </c>
      <c r="E11" s="131">
        <f>Sheet1!L16</f>
        <v>3</v>
      </c>
    </row>
    <row r="12" spans="1:10" x14ac:dyDescent="0.2">
      <c r="A12" s="132">
        <v>2</v>
      </c>
      <c r="B12" s="133" t="str">
        <f>Sheet1!I17</f>
        <v>Februari 2020</v>
      </c>
      <c r="C12" s="134"/>
      <c r="D12" s="135">
        <f>Sheet1!K17</f>
        <v>4</v>
      </c>
      <c r="E12" s="136">
        <f>Sheet1!L17</f>
        <v>1</v>
      </c>
    </row>
    <row r="13" spans="1:10" x14ac:dyDescent="0.2">
      <c r="A13" s="132">
        <v>3</v>
      </c>
      <c r="B13" s="133" t="str">
        <f>Sheet1!I18</f>
        <v>Maret 2020</v>
      </c>
      <c r="C13" s="134"/>
      <c r="D13" s="135">
        <f>Sheet1!K18</f>
        <v>4</v>
      </c>
      <c r="E13" s="136">
        <f>Sheet1!L18</f>
        <v>3</v>
      </c>
    </row>
    <row r="14" spans="1:10" x14ac:dyDescent="0.2">
      <c r="A14" s="132">
        <v>4</v>
      </c>
      <c r="B14" s="133" t="str">
        <f>Sheet1!I19</f>
        <v>April 2020</v>
      </c>
      <c r="C14" s="134"/>
      <c r="D14" s="135">
        <f>Sheet1!K19</f>
        <v>4</v>
      </c>
      <c r="E14" s="136">
        <f>Sheet1!L19</f>
        <v>2</v>
      </c>
    </row>
    <row r="15" spans="1:10" x14ac:dyDescent="0.2">
      <c r="A15" s="132">
        <v>5</v>
      </c>
      <c r="B15" s="133" t="str">
        <f>Sheet1!I20</f>
        <v>Mei 2020</v>
      </c>
      <c r="C15" s="134"/>
      <c r="D15" s="135">
        <f>Sheet1!K20</f>
        <v>4</v>
      </c>
      <c r="E15" s="136">
        <f>Sheet1!L20</f>
        <v>3</v>
      </c>
    </row>
    <row r="16" spans="1:10" ht="13.5" thickBot="1" x14ac:dyDescent="0.25">
      <c r="A16" s="137">
        <v>6</v>
      </c>
      <c r="B16" s="138" t="str">
        <f>Sheet1!I21</f>
        <v>Juni 2020</v>
      </c>
      <c r="C16" s="139"/>
      <c r="D16" s="140">
        <f>Sheet1!K21</f>
        <v>4</v>
      </c>
      <c r="E16" s="141">
        <f>Sheet1!L21</f>
        <v>2</v>
      </c>
    </row>
    <row r="17" spans="1:9" ht="13.5" thickTop="1" x14ac:dyDescent="0.2">
      <c r="A17" s="142"/>
      <c r="B17" s="143" t="s">
        <v>91</v>
      </c>
      <c r="C17" s="144"/>
      <c r="D17" s="145">
        <f>Sheet1!K22</f>
        <v>24</v>
      </c>
      <c r="E17" s="146">
        <f>Sheet1!L22</f>
        <v>14</v>
      </c>
    </row>
    <row r="18" spans="1:9" ht="13.5" thickBot="1" x14ac:dyDescent="0.25">
      <c r="A18" s="147"/>
      <c r="B18" s="148" t="s">
        <v>92</v>
      </c>
      <c r="C18" s="149"/>
      <c r="D18" s="140">
        <f>Sheet1!K23</f>
        <v>26</v>
      </c>
      <c r="E18" s="150"/>
    </row>
    <row r="19" spans="1:9" ht="13.5" thickTop="1" x14ac:dyDescent="0.2"/>
    <row r="20" spans="1:9" x14ac:dyDescent="0.2"/>
    <row r="21" spans="1:9" x14ac:dyDescent="0.2">
      <c r="A21" s="151" t="s">
        <v>81</v>
      </c>
    </row>
    <row r="22" spans="1:9" ht="3" customHeight="1" thickBot="1" x14ac:dyDescent="0.25"/>
    <row r="23" spans="1:9" ht="27" thickTop="1" thickBot="1" x14ac:dyDescent="0.25">
      <c r="A23" s="122" t="s">
        <v>80</v>
      </c>
      <c r="B23" s="152" t="s">
        <v>82</v>
      </c>
      <c r="C23" s="153"/>
      <c r="D23" s="125" t="s">
        <v>72</v>
      </c>
      <c r="E23" s="126" t="s">
        <v>71</v>
      </c>
    </row>
    <row r="24" spans="1:9" ht="13.5" thickTop="1" x14ac:dyDescent="0.2">
      <c r="A24" s="127">
        <v>1</v>
      </c>
      <c r="B24" s="154" t="s">
        <v>105</v>
      </c>
      <c r="C24" s="155"/>
      <c r="D24" s="130">
        <f>ROUNDDOWN(I24/7,0)</f>
        <v>0</v>
      </c>
      <c r="E24" s="131">
        <f>MOD(I24,7)</f>
        <v>4</v>
      </c>
      <c r="I24" s="156">
        <f>DAYS360(dt!E75,dt!E77)+1</f>
        <v>4</v>
      </c>
    </row>
    <row r="25" spans="1:9" x14ac:dyDescent="0.2">
      <c r="A25" s="132">
        <v>2</v>
      </c>
      <c r="B25" s="157" t="s">
        <v>59</v>
      </c>
      <c r="C25" s="158"/>
      <c r="D25" s="172">
        <f t="shared" ref="D25:D31" si="0">ROUNDDOWN(I25/7,0)</f>
        <v>0</v>
      </c>
      <c r="E25" s="173">
        <f>MOD(I25,7)</f>
        <v>6</v>
      </c>
      <c r="I25" s="156">
        <f>DAYS360(dt!E59,dt!E61)+1</f>
        <v>6</v>
      </c>
    </row>
    <row r="26" spans="1:9" x14ac:dyDescent="0.2">
      <c r="A26" s="132">
        <v>3</v>
      </c>
      <c r="B26" s="157" t="s">
        <v>17</v>
      </c>
      <c r="C26" s="158"/>
      <c r="D26" s="172">
        <f t="shared" si="0"/>
        <v>0</v>
      </c>
      <c r="E26" s="136">
        <f t="shared" ref="E26:E31" si="1">MOD(I26,7)</f>
        <v>6</v>
      </c>
      <c r="I26" s="156">
        <f>DAYS360(dt!E47,dt!E49)+1</f>
        <v>6</v>
      </c>
    </row>
    <row r="27" spans="1:9" x14ac:dyDescent="0.2">
      <c r="A27" s="132">
        <v>4</v>
      </c>
      <c r="B27" s="157" t="s">
        <v>20</v>
      </c>
      <c r="C27" s="158"/>
      <c r="D27" s="172">
        <f t="shared" si="0"/>
        <v>0</v>
      </c>
      <c r="E27" s="136">
        <f t="shared" si="1"/>
        <v>6</v>
      </c>
      <c r="I27" s="156">
        <f>DAYS360(dt!E41,dt!E43)+1</f>
        <v>6</v>
      </c>
    </row>
    <row r="28" spans="1:9" x14ac:dyDescent="0.2">
      <c r="A28" s="132">
        <v>5</v>
      </c>
      <c r="B28" s="157" t="s">
        <v>22</v>
      </c>
      <c r="C28" s="158"/>
      <c r="D28" s="172">
        <f t="shared" si="0"/>
        <v>0</v>
      </c>
      <c r="E28" s="136">
        <f t="shared" si="1"/>
        <v>6</v>
      </c>
      <c r="I28" s="156">
        <f>DAYS360(dt!E65,dt!E67)+1</f>
        <v>6</v>
      </c>
    </row>
    <row r="29" spans="1:9" x14ac:dyDescent="0.2">
      <c r="A29" s="132">
        <v>6</v>
      </c>
      <c r="B29" s="157" t="s">
        <v>111</v>
      </c>
      <c r="C29" s="134"/>
      <c r="D29" s="172">
        <f t="shared" si="0"/>
        <v>0</v>
      </c>
      <c r="E29" s="136">
        <f t="shared" si="1"/>
        <v>6</v>
      </c>
      <c r="I29" s="156">
        <f>DAYS360(dt!E67,dt!E71)-1</f>
        <v>6</v>
      </c>
    </row>
    <row r="30" spans="1:9" x14ac:dyDescent="0.2">
      <c r="A30" s="132">
        <v>7</v>
      </c>
      <c r="B30" s="133" t="str">
        <f>"Libur Akhir Smt 2 TA "&amp;I1&amp;"/"&amp;I2</f>
        <v>Libur Akhir Smt 2 TA 2019/2020</v>
      </c>
      <c r="C30" s="134"/>
      <c r="D30" s="172">
        <f t="shared" si="0"/>
        <v>258</v>
      </c>
      <c r="E30" s="136">
        <f t="shared" si="1"/>
        <v>3</v>
      </c>
      <c r="I30" s="156">
        <f>DAYS360(dt!E87,DATE(I2,6,30))+1</f>
        <v>1809</v>
      </c>
    </row>
    <row r="31" spans="1:9" x14ac:dyDescent="0.2">
      <c r="A31" s="132">
        <v>8</v>
      </c>
      <c r="B31" s="133" t="s">
        <v>110</v>
      </c>
      <c r="C31" s="134"/>
      <c r="D31" s="172">
        <f t="shared" si="0"/>
        <v>3</v>
      </c>
      <c r="E31" s="136">
        <f t="shared" si="1"/>
        <v>5</v>
      </c>
      <c r="I31" s="156">
        <f>Sheet1!J23</f>
        <v>26</v>
      </c>
    </row>
    <row r="32" spans="1:9" x14ac:dyDescent="0.2">
      <c r="A32" s="132">
        <v>9</v>
      </c>
      <c r="B32" s="157" t="s">
        <v>104</v>
      </c>
      <c r="C32" s="158"/>
      <c r="D32" s="166" t="s">
        <v>102</v>
      </c>
      <c r="E32" s="167" t="s">
        <v>102</v>
      </c>
    </row>
    <row r="33" spans="1:9" ht="13.5" thickBot="1" x14ac:dyDescent="0.25">
      <c r="A33" s="137">
        <v>10</v>
      </c>
      <c r="B33" s="159" t="s">
        <v>84</v>
      </c>
      <c r="C33" s="160"/>
      <c r="D33" s="168" t="s">
        <v>102</v>
      </c>
      <c r="E33" s="169" t="s">
        <v>103</v>
      </c>
    </row>
    <row r="34" spans="1:9" ht="13.5" thickTop="1" x14ac:dyDescent="0.2">
      <c r="A34" s="161"/>
      <c r="B34" s="143" t="s">
        <v>91</v>
      </c>
      <c r="C34" s="162"/>
      <c r="D34" s="145">
        <f>SUM(D24:D33)</f>
        <v>261</v>
      </c>
      <c r="E34" s="146">
        <f>SUM(E24:E33)</f>
        <v>42</v>
      </c>
      <c r="I34" s="118">
        <f>ROUND(E34/7,0)</f>
        <v>6</v>
      </c>
    </row>
    <row r="35" spans="1:9" ht="13.5" thickBot="1" x14ac:dyDescent="0.25">
      <c r="A35" s="147"/>
      <c r="B35" s="148" t="s">
        <v>92</v>
      </c>
      <c r="C35" s="160"/>
      <c r="D35" s="140">
        <f>D34+I34</f>
        <v>267</v>
      </c>
      <c r="E35" s="141"/>
    </row>
    <row r="36" spans="1:9" ht="13.5" thickTop="1" x14ac:dyDescent="0.2"/>
    <row r="37" spans="1:9" x14ac:dyDescent="0.2"/>
    <row r="38" spans="1:9" x14ac:dyDescent="0.2">
      <c r="A38" s="151" t="s">
        <v>90</v>
      </c>
    </row>
    <row r="39" spans="1:9" ht="3" customHeight="1" x14ac:dyDescent="0.2">
      <c r="A39" s="151"/>
    </row>
    <row r="40" spans="1:9" x14ac:dyDescent="0.2">
      <c r="A40" s="163" t="s">
        <v>93</v>
      </c>
      <c r="B40" s="120" t="s">
        <v>96</v>
      </c>
      <c r="C40" s="120"/>
    </row>
    <row r="41" spans="1:9" x14ac:dyDescent="0.2">
      <c r="B41" s="120" t="str">
        <f>"Jml jam efektif = "&amp;D18&amp;" Mg x "&amp;dt!E13&amp;" JP = "&amp;(D18*dt!E13)&amp;" JP"</f>
        <v>Jml jam efektif = 26 Mg x 2 JP = 52 JP</v>
      </c>
      <c r="C41" s="120"/>
    </row>
    <row r="42" spans="1:9" ht="6" customHeight="1" x14ac:dyDescent="0.2">
      <c r="B42" s="120"/>
      <c r="C42" s="120"/>
    </row>
    <row r="43" spans="1:9" x14ac:dyDescent="0.2">
      <c r="A43" s="163" t="s">
        <v>94</v>
      </c>
      <c r="B43" s="120" t="s">
        <v>98</v>
      </c>
      <c r="C43" s="120"/>
    </row>
    <row r="44" spans="1:9" x14ac:dyDescent="0.2">
      <c r="B44" s="164" t="str">
        <f>"Jml jam tdk berlangsung pembelajaran = "&amp;D35&amp;" Mg x "&amp;dt!E13&amp;" JP = "&amp;(D35*dt!E13)&amp;" JP"</f>
        <v>Jml jam tdk berlangsung pembelajaran = 267 Mg x 2 JP = 534 JP</v>
      </c>
      <c r="C44" s="164"/>
    </row>
    <row r="45" spans="1:9" ht="6" customHeight="1" x14ac:dyDescent="0.2">
      <c r="B45" s="164"/>
      <c r="C45" s="164"/>
    </row>
    <row r="46" spans="1:9" x14ac:dyDescent="0.2">
      <c r="A46" s="163" t="s">
        <v>95</v>
      </c>
      <c r="B46" s="120" t="s">
        <v>97</v>
      </c>
      <c r="C46" s="120"/>
    </row>
    <row r="47" spans="1:9" x14ac:dyDescent="0.2">
      <c r="B47" s="120" t="str">
        <f>"Jml jam berlangsung pembelajaran = "&amp;(D18*dt!E13)&amp;" JP - "&amp;(D35*dt!E13)&amp;" JP = "&amp;((D18*dt!E13)-(D35*dt!E13))&amp;" JP"</f>
        <v>Jml jam berlangsung pembelajaran = 52 JP - 534 JP = -482 JP</v>
      </c>
      <c r="C47" s="120"/>
    </row>
    <row r="48" spans="1:9" x14ac:dyDescent="0.2"/>
    <row r="49" spans="2:5" x14ac:dyDescent="0.2"/>
    <row r="50" spans="2:5" x14ac:dyDescent="0.2">
      <c r="C50" s="191" t="str">
        <f>PROPER(dt!E5)&amp;", "&amp;TEXT(dt!E25,"mmmm yyyy")</f>
        <v>Pauh, Juli 2019</v>
      </c>
      <c r="D50" s="191"/>
      <c r="E50" s="191"/>
    </row>
    <row r="51" spans="2:5" x14ac:dyDescent="0.2">
      <c r="B51" s="151" t="s">
        <v>101</v>
      </c>
    </row>
    <row r="52" spans="2:5" x14ac:dyDescent="0.2">
      <c r="B52" s="151" t="s">
        <v>89</v>
      </c>
      <c r="C52" s="151" t="s">
        <v>87</v>
      </c>
    </row>
    <row r="53" spans="2:5" x14ac:dyDescent="0.2"/>
    <row r="54" spans="2:5" x14ac:dyDescent="0.2"/>
    <row r="55" spans="2:5" x14ac:dyDescent="0.2"/>
    <row r="56" spans="2:5" x14ac:dyDescent="0.2"/>
    <row r="57" spans="2:5" x14ac:dyDescent="0.2"/>
    <row r="58" spans="2:5" x14ac:dyDescent="0.2">
      <c r="B58" s="165" t="str">
        <f>PROPER(dt!E19)</f>
        <v>Sabli, S.Pd</v>
      </c>
      <c r="C58" s="165" t="str">
        <f>PROPER(dt!E15)</f>
        <v>Ipa</v>
      </c>
    </row>
    <row r="59" spans="2:5" x14ac:dyDescent="0.2">
      <c r="B59" s="118" t="str">
        <f>"NIP. "&amp;dt!E21</f>
        <v>NIP. 197407201999031004</v>
      </c>
      <c r="C59" s="118" t="str">
        <f>"NIP. "&amp;dt!E17</f>
        <v>NIP. 197104152005011011</v>
      </c>
    </row>
    <row r="60" spans="2:5" x14ac:dyDescent="0.2"/>
  </sheetData>
  <sheetProtection selectLockedCells="1"/>
  <mergeCells count="2">
    <mergeCell ref="A1:E1"/>
    <mergeCell ref="C50:E50"/>
  </mergeCells>
  <dataValidations xWindow="37" yWindow="136" count="1">
    <dataValidation allowBlank="1" showInputMessage="1" showErrorMessage="1" promptTitle="KAL PEND. &amp; ANALISIS JAM EFEKTIF" prompt="Pusat Riset &amp; Pengembangan TIK_x000a_SMPN 1 Cipeucang_x000a_Jl. Raya Labuan Km 13, Cipeucang, Pandeglang, Banten._x000a_Telp. (0253) 401239_x000a_Aplikasi dikembangkan oleh:_x000a_R. Dudi Romdiansah_x000a_rdudir@yahoo.com_x000a_Kritik dan saran ditujukan ke alamat di atas" sqref="A2"/>
  </dataValidations>
  <printOptions horizontalCentered="1"/>
  <pageMargins left="1.3779527559055118" right="0.78740157480314965" top="0.78740157480314965" bottom="0.59055118110236227"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dt</vt:lpstr>
      <vt:lpstr>Sheet1</vt:lpstr>
      <vt:lpstr>KA WARNA</vt:lpstr>
      <vt:lpstr>KA HP</vt:lpstr>
      <vt:lpstr>JE 1</vt:lpstr>
      <vt:lpstr>JE 2</vt:lpstr>
      <vt:lpstr>hr</vt:lpstr>
    </vt:vector>
  </TitlesOfParts>
  <Company>Microsoft Corp.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MIN3SRL</cp:lastModifiedBy>
  <cp:lastPrinted>2014-08-07T02:01:20Z</cp:lastPrinted>
  <dcterms:created xsi:type="dcterms:W3CDTF">2005-03-06T14:11:43Z</dcterms:created>
  <dcterms:modified xsi:type="dcterms:W3CDTF">2019-09-16T04:21:56Z</dcterms:modified>
</cp:coreProperties>
</file>